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60" tabRatio="325" activeTab="0"/>
  </bookViews>
  <sheets>
    <sheet name="ZałNr1do opisówki" sheetId="1" r:id="rId1"/>
    <sheet name="Arkusz2" sheetId="2" r:id="rId2"/>
    <sheet name="Arkusz3" sheetId="3" r:id="rId3"/>
  </sheets>
  <definedNames>
    <definedName name="Excel_BuiltIn_Print_Area_1_1" localSheetId="0">'ZałNr1do opisówki'!$A$2:$M$554</definedName>
    <definedName name="Excel_BuiltIn_Print_Area_1_1">#REF!</definedName>
    <definedName name="Excel_BuiltIn_Print_Area_1_1_1" localSheetId="0">#REF!</definedName>
    <definedName name="Excel_BuiltIn_Print_Area_1_1_1">#REF!</definedName>
    <definedName name="_xlnm.Print_Area" localSheetId="0">'ZałNr1do opisówki'!$A$2:$M$554</definedName>
  </definedNames>
  <calcPr fullCalcOnLoad="1"/>
</workbook>
</file>

<file path=xl/sharedStrings.xml><?xml version="1.0" encoding="utf-8"?>
<sst xmlns="http://schemas.openxmlformats.org/spreadsheetml/2006/main" count="759" uniqueCount="328">
  <si>
    <t>Lp.</t>
  </si>
  <si>
    <t>Dz.</t>
  </si>
  <si>
    <t>Rozdz.</t>
  </si>
  <si>
    <t>§</t>
  </si>
  <si>
    <t>Wyszczególnienie</t>
  </si>
  <si>
    <t>Dochody</t>
  </si>
  <si>
    <t>Wydatki</t>
  </si>
  <si>
    <t>Plan</t>
  </si>
  <si>
    <t>Wykonanie</t>
  </si>
  <si>
    <t>Wskaźnik %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</si>
  <si>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</si>
  <si>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</si>
  <si>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</si>
  <si>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</si>
  <si>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</si>
  <si>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</si>
  <si>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</si>
  <si>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</si>
  <si>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</si>
  <si>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</si>
  <si>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</si>
  <si>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I.</t>
  </si>
  <si>
    <t>010</t>
  </si>
  <si>
    <t>Rolnictwo i łowiectwo</t>
  </si>
  <si>
    <t>Pozostała działalność</t>
  </si>
  <si>
    <t>dotacje celowe otrzymane z budżetu państwa na realizację zadań bieżących z zakresu administracji rządowej oraz innych zadań zaleconych gminie (związkom gmin) ustawami</t>
  </si>
  <si>
    <t>świadczenia społeczne</t>
  </si>
  <si>
    <t>zakup usług pozostałych</t>
  </si>
  <si>
    <t>II.</t>
  </si>
  <si>
    <t xml:space="preserve">600 </t>
  </si>
  <si>
    <t>Transport i łączność</t>
  </si>
  <si>
    <t xml:space="preserve">60095 </t>
  </si>
  <si>
    <t>wynagrodzenia bezosobowe</t>
  </si>
  <si>
    <t>zakup materiałów i wyposażenia</t>
  </si>
  <si>
    <t>zakup usług remontowych</t>
  </si>
  <si>
    <t>wydatki inwestycyjne jednostek budżetowych</t>
  </si>
  <si>
    <t>III.</t>
  </si>
  <si>
    <t>Gospodarka mieszkaniowa</t>
  </si>
  <si>
    <t>Gospodarka gruntami i nieruchomościami</t>
  </si>
  <si>
    <t>wynagrodzenie bezosobowe</t>
  </si>
  <si>
    <t>różne opłaty i składki</t>
  </si>
  <si>
    <t>podatek towarów i usług (vat)</t>
  </si>
  <si>
    <t>kary i odszkodowania wypłacane na rzecz osób fizycznych</t>
  </si>
  <si>
    <t>0470</t>
  </si>
  <si>
    <t>wpływy z opłat za zarząd, użytkowanie i użytkowanie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</si>
  <si>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</si>
  <si>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</si>
  <si>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0770</t>
  </si>
  <si>
    <t>wpływy z tytułu odpłatnego nabycia prawa własności oraz prawa użytkowania wieczystego nieruchomości</t>
  </si>
  <si>
    <t>0920</t>
  </si>
  <si>
    <t>pozostałe odsetki</t>
  </si>
  <si>
    <t>IV.</t>
  </si>
  <si>
    <t>Działalność usługowa</t>
  </si>
  <si>
    <t>Plan zagospodarowania przestrzennego</t>
  </si>
  <si>
    <t>4170</t>
  </si>
  <si>
    <t xml:space="preserve">4300 </t>
  </si>
  <si>
    <t xml:space="preserve">4430 </t>
  </si>
  <si>
    <t>Opracowania geodezyjne i kartograficzne</t>
  </si>
  <si>
    <t>Cmentarze</t>
  </si>
  <si>
    <t>0830</t>
  </si>
  <si>
    <t>wpływy z usług</t>
  </si>
  <si>
    <t>0970</t>
  </si>
  <si>
    <t>wpływy z różnych dochodów</t>
  </si>
  <si>
    <t>dotacje celowe otrzymane z budżetu państwa na zadanie bieżące realizowane przez gminę na podstawie porozumień z organami administracji rządowej</t>
  </si>
  <si>
    <t>wydatki osobowe niezaliczane do wynagrodzeń</t>
  </si>
  <si>
    <t>wynagrodzenia osobowe pracowników</t>
  </si>
  <si>
    <t>dodatkowe wynagrodzenie roczne</t>
  </si>
  <si>
    <t>składki na ubezpieczenia społeczne</t>
  </si>
  <si>
    <t>składki na fundusz pracy</t>
  </si>
  <si>
    <t>zakup energii</t>
  </si>
  <si>
    <t>zakup usług zdrowotnych</t>
  </si>
  <si>
    <t>4300</t>
  </si>
  <si>
    <t>4350</t>
  </si>
  <si>
    <t>zakup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</si>
  <si>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</si>
  <si>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</si>
  <si>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</si>
  <si>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</si>
  <si>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 xml:space="preserve">4410 </t>
  </si>
  <si>
    <t>podróże służbowe krajowe</t>
  </si>
  <si>
    <t>4440</t>
  </si>
  <si>
    <t>odpisy na zakładowy fundusz świadczeń socjalnych</t>
  </si>
  <si>
    <t>4700</t>
  </si>
  <si>
    <t>szkolenia pracowników niebędących członkami korpusu służby cywilnej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</si>
  <si>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</si>
  <si>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</si>
  <si>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</si>
  <si>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</si>
  <si>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Administracja publiczna</t>
  </si>
  <si>
    <t>Urzędy wojewódzkie</t>
  </si>
  <si>
    <t>dochody jednostek samorządu terytorialnego związane z realizacją zadań z zakresu administracji rządowej oraz innych zadań zleconych ustawami</t>
  </si>
  <si>
    <t>Rady gmin (miast i miast na prawach powiatu)</t>
  </si>
  <si>
    <t>różne wydatki na rzecz osób fizycznych</t>
  </si>
  <si>
    <t>Urzędy gmin (miast i miast na prawach powiatu)</t>
  </si>
  <si>
    <t>wpłaty na państwowy fundusz rehabilitacji osób niepełnosprawnych</t>
  </si>
  <si>
    <t xml:space="preserve">4440 </t>
  </si>
  <si>
    <t>wydatki na zakupy inwestycyjne jednostek budżetowych</t>
  </si>
  <si>
    <t>0690</t>
  </si>
  <si>
    <t>wpływy z różnych opłat</t>
  </si>
  <si>
    <t>VI.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</si>
  <si>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</si>
  <si>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</si>
  <si>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</si>
  <si>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Ochotnicze straże pożarne</t>
  </si>
  <si>
    <t>Zakup usług zdrowotnych</t>
  </si>
  <si>
    <t>Obrona cywilna</t>
  </si>
  <si>
    <t>środki na dofinansowanie własnych zadań bieżących gmin (związków gmin), powiatów (związków powiatów), samorządów województw, pozyskane z innych źródeł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</si>
  <si>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</si>
  <si>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</si>
  <si>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</si>
  <si>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</si>
  <si>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</si>
  <si>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</si>
  <si>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Wpływy z podatku rolnego, podatku leśnego podatku od czynności cywilnoprawnych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</si>
  <si>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</si>
  <si>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</si>
  <si>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</si>
  <si>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</si>
  <si>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</si>
  <si>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</si>
  <si>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</si>
  <si>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</si>
  <si>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</si>
  <si>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</si>
  <si>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</si>
  <si>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</si>
  <si>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</si>
  <si>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</si>
  <si>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</si>
  <si>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</si>
  <si>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</si>
  <si>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2680</t>
  </si>
  <si>
    <t>rekompensaty utraconych dochodów w podatkach i opłatach lokalnych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</si>
  <si>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</si>
  <si>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</si>
  <si>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</si>
  <si>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</si>
  <si>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</si>
  <si>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</si>
  <si>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>wpływy z innych opłat stanowiących dochody jednostek samorządu terytorialnego na podstawie odrębnych  ustaw</t>
  </si>
  <si>
    <t>0590</t>
  </si>
  <si>
    <t>wpływy z opłat za koncesje i licencje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</si>
  <si>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</si>
  <si>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</si>
  <si>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</si>
  <si>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</si>
  <si>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</si>
  <si>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Pobór podatków, opłat i niepodatkowych należności budżetowych</t>
  </si>
  <si>
    <t>IX.</t>
  </si>
  <si>
    <t>Obsługa długu publicznego</t>
  </si>
  <si>
    <t>Obsługa papierów wartościowych, kredytów i pożyczek jednostek samorządu terytorialnego</t>
  </si>
  <si>
    <t>8010</t>
  </si>
  <si>
    <t>rozliczenia z bankami związane z obsługą długu publicznego</t>
  </si>
  <si>
    <t>8070</t>
  </si>
  <si>
    <t>odsetki i dyskonto od krajowych skarbowych papierów wartościowych oraz od krajowych pożyczek i kredytów</t>
  </si>
  <si>
    <t>X.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</si>
  <si>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</si>
  <si>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</si>
  <si>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</si>
  <si>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</si>
  <si>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</si>
  <si>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Rezerwy ogólne i celowe</t>
  </si>
  <si>
    <t>4810</t>
  </si>
  <si>
    <t xml:space="preserve">rezerwy </t>
  </si>
  <si>
    <t>Część równoważąca subwencji ogólnej dla gmin</t>
  </si>
  <si>
    <t>Oświata i wychowanie</t>
  </si>
  <si>
    <t>Szkoły podstawowe</t>
  </si>
  <si>
    <t xml:space="preserve">2030 </t>
  </si>
  <si>
    <t>dotacje celowe przekazane z budżetu państwa na realizację własnych zadań bieżących gmin</t>
  </si>
  <si>
    <t>3020</t>
  </si>
  <si>
    <t xml:space="preserve">4010 </t>
  </si>
  <si>
    <t xml:space="preserve">4040 </t>
  </si>
  <si>
    <t xml:space="preserve">4110 </t>
  </si>
  <si>
    <t xml:space="preserve">4120 </t>
  </si>
  <si>
    <t xml:space="preserve">4210 </t>
  </si>
  <si>
    <t xml:space="preserve">4240 </t>
  </si>
  <si>
    <t>zakup pomocy naukowych, dydaktycznych i książek</t>
  </si>
  <si>
    <t xml:space="preserve">4260 </t>
  </si>
  <si>
    <t xml:space="preserve">4270 </t>
  </si>
  <si>
    <t>4280</t>
  </si>
  <si>
    <t>Odziały przedszkolne w szkołach podstawowych</t>
  </si>
  <si>
    <t xml:space="preserve">Przedszkola </t>
  </si>
  <si>
    <t>zakup usług dostępu do sieci internet</t>
  </si>
  <si>
    <t>Gimnazja</t>
  </si>
  <si>
    <t xml:space="preserve">2540 </t>
  </si>
  <si>
    <t>dotacja podmiotowa z budżetu dla niepublicznej szkoły lub innej niepublicznej placówki oświatowo-wychowawczej</t>
  </si>
  <si>
    <t>Dowożenie uczniów do szkół</t>
  </si>
  <si>
    <t>Dokształcanie i doskonalenie nauczycieli</t>
  </si>
  <si>
    <t>Ochrona zdrowia</t>
  </si>
  <si>
    <t>Przeciwdziałanie alkoholizmowi</t>
  </si>
  <si>
    <t>zakup środków żywności</t>
  </si>
  <si>
    <t>2010</t>
  </si>
  <si>
    <t>Pomoc społeczna</t>
  </si>
  <si>
    <t>Domy pomocy społecznej</t>
  </si>
  <si>
    <t>4330</t>
  </si>
  <si>
    <t>Zakup usług przez jednostki samorządu terytorialnego od innych jednostek samorządu terytorialnego</t>
  </si>
  <si>
    <t>Świadczenia rodzinne oraz składki na ubezpieczenia emerytalne i rentowe z ubezpieczenia społecznego</t>
  </si>
  <si>
    <t xml:space="preserve">świadczenia społeczne </t>
  </si>
  <si>
    <t xml:space="preserve">Składki na ubezpieczenia zdrowotne za osoby pobierające niektóre świadczenia z pomocy społecznej </t>
  </si>
  <si>
    <t>składki na ubezpieczenia zdrowotne</t>
  </si>
  <si>
    <t>Zasiłki i pomoc w naturze oraz składki na ubezpieczenia społeczne</t>
  </si>
  <si>
    <t>Dodatki mieszkaniowe</t>
  </si>
  <si>
    <t>Ośrodki pomocy społecznej</t>
  </si>
  <si>
    <t>4140</t>
  </si>
  <si>
    <t>Opłata z tytułu zakupu usług telekomunikacyjnych telefonii komórkowej</t>
  </si>
  <si>
    <t>Usługi opiekuńcze i specjalistyczne usługi opiekuńcze</t>
  </si>
  <si>
    <t>2030</t>
  </si>
  <si>
    <t>Edukacyjna opieka wychowawcza</t>
  </si>
  <si>
    <t>Świetlice szkolne</t>
  </si>
  <si>
    <t>Pomoc materialna dla ucznia</t>
  </si>
  <si>
    <t>stypendia oraz inne formy pomocy dla uczniów</t>
  </si>
  <si>
    <t>Gospodarka komunalna i ochrona środowiska</t>
  </si>
  <si>
    <t>Gospodarka odpadami</t>
  </si>
  <si>
    <t>Oświetlenie ulic, placów i dróg</t>
  </si>
  <si>
    <t>Kultura i ochrona dziedzictwa narodowego</t>
  </si>
  <si>
    <t>Domy i ośrodki kultury, świetlice i kluby</t>
  </si>
  <si>
    <t>Kultura fizyczna i sport</t>
  </si>
  <si>
    <t>dotacja celowa z budżetu na finansowanie lub dofinansowanie zadań zleconych do realizacji stowarzyszeniom</t>
  </si>
  <si>
    <t>Razem</t>
  </si>
  <si>
    <t>§ 2010</t>
  </si>
  <si>
    <t>§ 2030</t>
  </si>
  <si>
    <t>§ 2020</t>
  </si>
  <si>
    <t>§ 6290</t>
  </si>
  <si>
    <t>§ 2707</t>
  </si>
  <si>
    <t>Subwencje</t>
  </si>
  <si>
    <t>Udziały</t>
  </si>
  <si>
    <t>Własne w tym:</t>
  </si>
  <si>
    <t>Z majątku §047,075,077,084,092,083,097,236</t>
  </si>
  <si>
    <t>Drogi publiczne gminne</t>
  </si>
  <si>
    <t>4210</t>
  </si>
  <si>
    <t>VII.</t>
  </si>
  <si>
    <t>VIII.</t>
  </si>
  <si>
    <t>4430</t>
  </si>
  <si>
    <t>dotacja przedmiotowa z budżetu dla zakładu budżetowego</t>
  </si>
  <si>
    <t>Jednostki specjalistycznego poradnictwa, mieszkania chronione i osrodki interwencji kryzysowej</t>
  </si>
  <si>
    <t>Pozostałe zadania w zakresie polityki społecznej</t>
  </si>
  <si>
    <t>zwrot dotacji wykorzystanych niezgodnie z przeznaczeniem lub pobranych w nadmiernej wysokości</t>
  </si>
  <si>
    <t>Gospodarka ściekowa i ochrona wód</t>
  </si>
  <si>
    <t>Oczyszczanie miast i wsi</t>
  </si>
  <si>
    <t>Utrzymanie zieleni w miastach i gminach</t>
  </si>
  <si>
    <t>wydatki na zakup i objęcie akcji, wniesienie wkładów do spółek prawa handlowego oraz na uzupełnienie funduszy statutowych banków państwowych i innych instytucji finansowych</t>
  </si>
  <si>
    <t>dotacja podmiotowa z budżetu dla samorządowej instytucji kultury</t>
  </si>
  <si>
    <t>Biblioteki</t>
  </si>
  <si>
    <t>Instytucje kultury fizycznej</t>
  </si>
  <si>
    <t>opłaty z tytułu zakupu usług telekomunikacyjnych  telefonii stacjonarnej</t>
  </si>
  <si>
    <t>opłaty na rzecz budżetów jednostek samorządu terytorialnego</t>
  </si>
  <si>
    <t>4410</t>
  </si>
  <si>
    <t>odsetkiod dotacji wykorzystanych niezgodnie z przeznaczeniem lub pobranych w nadmiernej wysokości</t>
  </si>
  <si>
    <t>§ 2008,9</t>
  </si>
  <si>
    <t>XI.</t>
  </si>
  <si>
    <t>XII.</t>
  </si>
  <si>
    <t>XIII.</t>
  </si>
  <si>
    <t>XIV.</t>
  </si>
  <si>
    <t>XV.</t>
  </si>
  <si>
    <t>XVI.</t>
  </si>
  <si>
    <t>XVII.</t>
  </si>
  <si>
    <t>XVIII.</t>
  </si>
  <si>
    <t>XIX.</t>
  </si>
  <si>
    <t>dotacje rozwojowe oraz środki na finansowanie Wspólnej Poltyki Rolnej</t>
  </si>
  <si>
    <t xml:space="preserve">   </t>
  </si>
  <si>
    <t>Informacja z wykonania budżetu miasta Lipna na dzień 30.06.2009 roku</t>
  </si>
  <si>
    <t>Wykonanie 30.06.2009</t>
  </si>
  <si>
    <t>01095</t>
  </si>
  <si>
    <t>Dotacje celowe otrzymane z budżetu państwa…..</t>
  </si>
  <si>
    <t>0760</t>
  </si>
  <si>
    <t>2700</t>
  </si>
  <si>
    <t>Srodki na dofinansowanie własnych zadan bieżących gmin pozyskane z innych źródeł</t>
  </si>
  <si>
    <t>Promocja jednostek samorządu terytorialnego</t>
  </si>
  <si>
    <t>Wybory do Parlamentu Europejskiego</t>
  </si>
  <si>
    <t>Wpływy z różnych opłat</t>
  </si>
  <si>
    <t>podat.i opłaty §069,031,032,033,034,050,091,036,037,043,041,045,048,035</t>
  </si>
  <si>
    <t>inne (dotacje z tyt.porozumień)</t>
  </si>
  <si>
    <t>razem</t>
  </si>
  <si>
    <t>01030</t>
  </si>
  <si>
    <t>Izby rolnicze</t>
  </si>
  <si>
    <t>Wpłaty gmin na rzecz izb rolniczych w wysokości 2% wpływów z podatku rolnego</t>
  </si>
  <si>
    <t>4610</t>
  </si>
  <si>
    <t>Koszty postępowania sądowego i prokuratorskiego</t>
  </si>
  <si>
    <t>6050</t>
  </si>
  <si>
    <t>inne formy pomocy dla uczniów</t>
  </si>
  <si>
    <t>Różne wydatki na rzecz osób fizycznych</t>
  </si>
  <si>
    <t>Składki na ubezpieczenie społeczne</t>
  </si>
  <si>
    <t>Składki na fundusz Pracy</t>
  </si>
  <si>
    <t>Wynagrodzenia bezosobowe</t>
  </si>
  <si>
    <t>Zakup materiałów i wyposażenia</t>
  </si>
  <si>
    <t>Zakup usług pozostałych</t>
  </si>
  <si>
    <t>Zakup materiałów papiuerniczych do ksero i drukarek</t>
  </si>
  <si>
    <t>Zakup akcesoriów komputerowych, w tym programów i licencji</t>
  </si>
  <si>
    <t>Wydatki na pomoc finansową udzielaną między jst na dofinansowanie własnych zadań inw.i zakupów inwes.</t>
  </si>
  <si>
    <t>Komendy Powiatowe Państwowej Straży Pożarnej</t>
  </si>
  <si>
    <t>8020</t>
  </si>
  <si>
    <t>Rozliczenia z tyt. poręczeń i gwarancji</t>
  </si>
  <si>
    <t>Wypłaty z tyt. poręczeń spłaty krajowych kredytów bankowych</t>
  </si>
  <si>
    <t>Różne opłaty i składki</t>
  </si>
  <si>
    <t>Inne formy pomocy dla uczniów</t>
  </si>
  <si>
    <t>Zwalczanie narkomanii</t>
  </si>
  <si>
    <t>Opłaty na rzecz budżetów jst</t>
  </si>
  <si>
    <t>dotacje  celowe przekazane gminie  na zadania bieżące realizowane na podstawie porozumień między jst</t>
  </si>
  <si>
    <t>Opłata z tyt. zakupu usług telek.telefonii stacjonarnej</t>
  </si>
  <si>
    <t>Opłaty za  administrowanie i czynsze za budynki, lokale i pomieszczenia garażowe</t>
  </si>
  <si>
    <t>Zakup energii</t>
  </si>
  <si>
    <t>Dodatkowe wynagrodzenie roczne</t>
  </si>
  <si>
    <t>Wynagrodzenia bezoosobowe</t>
  </si>
  <si>
    <t>Dotacje celowe z budżetu na finansowanie lub dofinansowanie kosztów realizacji inwestycji zakładów budżetowych</t>
  </si>
  <si>
    <t>Pozostałe zadania  w zakresie kultury</t>
  </si>
  <si>
    <t>Podróże służbnowe krajowe</t>
  </si>
  <si>
    <t>Pokrycie ujemnego wyniku i przejetych zobowiązań</t>
  </si>
  <si>
    <t>Ochrona powietrza atmosferycznego i klimatu</t>
  </si>
  <si>
    <t>Kolonie i obozy oraz inne formy wypoczynku dzieci i młodzieży szkolnej, a także szkolenia młodzieży</t>
  </si>
  <si>
    <t>Dotacja celowa z bnudżetu na finansowanie lub dofinansowanie zadań zleconych do realizacji stowarzyszeniom</t>
  </si>
  <si>
    <t>Dotacje celowe z budżetu na finansowanie lub dofinansowanie zadań zleconych do realizacji stowarzyszeniom</t>
  </si>
  <si>
    <t>Dotacje celowe otrzymane z powiatu na zadania bieżące realizowane na podstawie Porozumień</t>
  </si>
  <si>
    <t xml:space="preserve">wpływy z tyt.  przekształcenia prawa uzytkowania wieczystego w prawo własności </t>
  </si>
  <si>
    <t>Dotacja celowa na pomoc finansową udzielana między jst na dofinansowanie własnych zadań inwestycyjnych i zakupów inwestycyjnych</t>
  </si>
  <si>
    <t>remonty</t>
  </si>
  <si>
    <t>bieżące</t>
  </si>
  <si>
    <t>Odsetki</t>
  </si>
  <si>
    <t>z porozumień</t>
  </si>
  <si>
    <t>Sokrates</t>
  </si>
  <si>
    <t>RPO KL</t>
  </si>
  <si>
    <t>d.celowe</t>
  </si>
  <si>
    <t>d.własne</t>
  </si>
  <si>
    <t>d.groby</t>
  </si>
  <si>
    <t>majątkowe</t>
  </si>
  <si>
    <t>wynagr i poch.</t>
  </si>
  <si>
    <t>dotacje</t>
  </si>
  <si>
    <r>
      <t>Z</t>
    </r>
    <r>
      <rPr>
        <b/>
        <sz val="9"/>
        <color indexed="8"/>
        <rFont val="Arial"/>
        <family val="2"/>
      </rPr>
      <t>ałącznik Nr 1 do informacji opisowej z wykonania budżetu miasta Lipno na dzień 30 czerwca 2009r.</t>
    </r>
  </si>
  <si>
    <t>Lipno, dnia 12 sierpnia 2009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</si>
</sst>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\-0"/>
    <numFmt numFmtId="165" formatCode="[$-415]d\ mmmm\ yyyy"/>
    <numFmt numFmtId="166" formatCode="0.0%"/>
  </numFmts>
  <fonts count="5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 Black"/>
      <family val="2"/>
    </font>
    <font>
      <b/>
      <sz val="10"/>
      <color indexed="8"/>
      <name val="Arial Black"/>
      <family val="2"/>
    </font>
    <font>
      <b/>
      <sz val="14"/>
      <color indexed="8"/>
      <name val="Arial Black"/>
      <family val="2"/>
    </font>
    <font>
      <b/>
      <sz val="12"/>
      <color indexed="8"/>
      <name val="Arial Black"/>
      <family val="2"/>
    </font>
    <font>
      <b/>
      <sz val="9"/>
      <color indexed="8"/>
      <name val="Arial Black"/>
      <family val="2"/>
    </font>
    <font>
      <sz val="8"/>
      <color indexed="8"/>
      <name val="Arial Black"/>
      <family val="2"/>
    </font>
    <font>
      <b/>
      <i/>
      <u val="single"/>
      <sz val="16"/>
      <color indexed="8"/>
      <name val="Arial Black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7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0" fontId="4" fillId="0" borderId="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vertical="center" wrapText="1"/>
    </xf>
    <xf numFmtId="10" fontId="6" fillId="0" borderId="11" xfId="0" applyNumberFormat="1" applyFont="1" applyFill="1" applyBorder="1" applyAlignment="1">
      <alignment horizontal="right" vertical="center" wrapText="1"/>
    </xf>
    <xf numFmtId="4" fontId="6" fillId="33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10" fontId="6" fillId="0" borderId="12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 wrapText="1"/>
    </xf>
    <xf numFmtId="10" fontId="2" fillId="0" borderId="11" xfId="0" applyNumberFormat="1" applyFont="1" applyFill="1" applyBorder="1" applyAlignment="1">
      <alignment horizontal="right" vertical="center" wrapText="1"/>
    </xf>
    <xf numFmtId="4" fontId="2" fillId="33" borderId="11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/>
    </xf>
    <xf numFmtId="10" fontId="2" fillId="0" borderId="12" xfId="0" applyNumberFormat="1" applyFont="1" applyFill="1" applyBorder="1" applyAlignment="1">
      <alignment horizontal="right" vertical="center" wrapText="1"/>
    </xf>
    <xf numFmtId="164" fontId="6" fillId="0" borderId="11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10" fontId="6" fillId="33" borderId="11" xfId="0" applyNumberFormat="1" applyFont="1" applyFill="1" applyBorder="1" applyAlignment="1">
      <alignment horizontal="right" vertical="center" wrapText="1"/>
    </xf>
    <xf numFmtId="10" fontId="2" fillId="33" borderId="11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164" fontId="6" fillId="33" borderId="11" xfId="0" applyNumberFormat="1" applyFont="1" applyFill="1" applyBorder="1" applyAlignment="1">
      <alignment horizontal="center" vertical="center"/>
    </xf>
    <xf numFmtId="164" fontId="5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 wrapText="1"/>
    </xf>
    <xf numFmtId="4" fontId="6" fillId="33" borderId="11" xfId="0" applyNumberFormat="1" applyFont="1" applyFill="1" applyBorder="1" applyAlignment="1">
      <alignment vertical="center"/>
    </xf>
    <xf numFmtId="4" fontId="6" fillId="33" borderId="11" xfId="0" applyNumberFormat="1" applyFont="1" applyFill="1" applyBorder="1" applyAlignment="1">
      <alignment vertical="center" wrapText="1"/>
    </xf>
    <xf numFmtId="10" fontId="6" fillId="33" borderId="12" xfId="0" applyNumberFormat="1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left" vertical="center"/>
    </xf>
    <xf numFmtId="164" fontId="3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10" fontId="2" fillId="33" borderId="12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164" fontId="2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vertical="center"/>
    </xf>
    <xf numFmtId="4" fontId="2" fillId="33" borderId="11" xfId="0" applyNumberFormat="1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right" vertical="center" wrapText="1"/>
    </xf>
    <xf numFmtId="4" fontId="6" fillId="33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center" vertical="center" wrapText="1"/>
    </xf>
    <xf numFmtId="164" fontId="6" fillId="33" borderId="11" xfId="0" applyNumberFormat="1" applyFont="1" applyFill="1" applyBorder="1" applyAlignment="1">
      <alignment horizontal="center" vertical="center" wrapText="1"/>
    </xf>
    <xf numFmtId="164" fontId="5" fillId="33" borderId="11" xfId="0" applyNumberFormat="1" applyFont="1" applyFill="1" applyBorder="1" applyAlignment="1">
      <alignment horizontal="center" vertical="center" wrapText="1"/>
    </xf>
    <xf numFmtId="164" fontId="3" fillId="33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4" fontId="12" fillId="0" borderId="0" xfId="0" applyNumberFormat="1" applyFont="1" applyAlignment="1">
      <alignment/>
    </xf>
    <xf numFmtId="49" fontId="3" fillId="0" borderId="11" xfId="0" applyNumberFormat="1" applyFont="1" applyFill="1" applyBorder="1" applyAlignment="1" quotePrefix="1">
      <alignment horizontal="center" vertical="center"/>
    </xf>
    <xf numFmtId="43" fontId="0" fillId="0" borderId="0" xfId="0" applyNumberFormat="1" applyFont="1" applyAlignment="1">
      <alignment/>
    </xf>
    <xf numFmtId="4" fontId="9" fillId="34" borderId="11" xfId="0" applyNumberFormat="1" applyFont="1" applyFill="1" applyBorder="1" applyAlignment="1">
      <alignment horizontal="right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164" fontId="3" fillId="33" borderId="11" xfId="0" applyNumberFormat="1" applyFont="1" applyFill="1" applyBorder="1" applyAlignment="1" quotePrefix="1">
      <alignment horizontal="center" vertical="center"/>
    </xf>
    <xf numFmtId="49" fontId="3" fillId="33" borderId="11" xfId="0" applyNumberFormat="1" applyFont="1" applyFill="1" applyBorder="1" applyAlignment="1" quotePrefix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vertical="center"/>
    </xf>
    <xf numFmtId="10" fontId="0" fillId="0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/>
    </xf>
    <xf numFmtId="10" fontId="3" fillId="0" borderId="12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horizontal="right" vertical="center"/>
    </xf>
    <xf numFmtId="3" fontId="16" fillId="19" borderId="11" xfId="0" applyNumberFormat="1" applyFont="1" applyFill="1" applyBorder="1" applyAlignment="1">
      <alignment horizontal="center" vertical="center" wrapText="1"/>
    </xf>
    <xf numFmtId="10" fontId="17" fillId="19" borderId="11" xfId="0" applyNumberFormat="1" applyFont="1" applyFill="1" applyBorder="1" applyAlignment="1">
      <alignment horizontal="center" vertical="center" wrapText="1"/>
    </xf>
    <xf numFmtId="10" fontId="17" fillId="19" borderId="12" xfId="0" applyNumberFormat="1" applyFont="1" applyFill="1" applyBorder="1" applyAlignment="1">
      <alignment horizontal="center" vertical="center" wrapText="1"/>
    </xf>
    <xf numFmtId="0" fontId="18" fillId="19" borderId="10" xfId="0" applyFont="1" applyFill="1" applyBorder="1" applyAlignment="1">
      <alignment horizontal="center" vertical="center"/>
    </xf>
    <xf numFmtId="164" fontId="18" fillId="19" borderId="11" xfId="0" applyNumberFormat="1" applyFont="1" applyFill="1" applyBorder="1" applyAlignment="1">
      <alignment horizontal="center" vertical="center"/>
    </xf>
    <xf numFmtId="0" fontId="18" fillId="19" borderId="11" xfId="0" applyFont="1" applyFill="1" applyBorder="1" applyAlignment="1">
      <alignment horizontal="center" vertical="center" wrapText="1"/>
    </xf>
    <xf numFmtId="3" fontId="18" fillId="19" borderId="11" xfId="0" applyNumberFormat="1" applyFont="1" applyFill="1" applyBorder="1" applyAlignment="1">
      <alignment horizontal="center" vertical="center"/>
    </xf>
    <xf numFmtId="10" fontId="18" fillId="19" borderId="11" xfId="0" applyNumberFormat="1" applyFont="1" applyFill="1" applyBorder="1" applyAlignment="1">
      <alignment horizontal="center" vertical="center" wrapText="1"/>
    </xf>
    <xf numFmtId="10" fontId="18" fillId="19" borderId="12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49" fontId="6" fillId="35" borderId="11" xfId="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left" vertical="center" wrapText="1"/>
    </xf>
    <xf numFmtId="4" fontId="6" fillId="35" borderId="11" xfId="0" applyNumberFormat="1" applyFont="1" applyFill="1" applyBorder="1" applyAlignment="1">
      <alignment horizontal="right" vertical="center"/>
    </xf>
    <xf numFmtId="10" fontId="6" fillId="35" borderId="11" xfId="0" applyNumberFormat="1" applyFont="1" applyFill="1" applyBorder="1" applyAlignment="1">
      <alignment horizontal="right" vertical="center" wrapText="1"/>
    </xf>
    <xf numFmtId="10" fontId="6" fillId="35" borderId="12" xfId="0" applyNumberFormat="1" applyFont="1" applyFill="1" applyBorder="1" applyAlignment="1">
      <alignment horizontal="right" vertical="center" wrapText="1"/>
    </xf>
    <xf numFmtId="164" fontId="6" fillId="35" borderId="11" xfId="0" applyNumberFormat="1" applyFont="1" applyFill="1" applyBorder="1" applyAlignment="1">
      <alignment horizontal="center" vertical="center"/>
    </xf>
    <xf numFmtId="4" fontId="6" fillId="35" borderId="11" xfId="0" applyNumberFormat="1" applyFont="1" applyFill="1" applyBorder="1" applyAlignment="1">
      <alignment vertical="center"/>
    </xf>
    <xf numFmtId="10" fontId="9" fillId="35" borderId="11" xfId="0" applyNumberFormat="1" applyFont="1" applyFill="1" applyBorder="1" applyAlignment="1">
      <alignment horizontal="right" vertical="center" wrapText="1"/>
    </xf>
    <xf numFmtId="4" fontId="6" fillId="35" borderId="11" xfId="0" applyNumberFormat="1" applyFont="1" applyFill="1" applyBorder="1" applyAlignment="1">
      <alignment vertical="center" wrapText="1"/>
    </xf>
    <xf numFmtId="10" fontId="6" fillId="36" borderId="11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/>
    </xf>
    <xf numFmtId="164" fontId="10" fillId="0" borderId="11" xfId="0" applyNumberFormat="1" applyFont="1" applyFill="1" applyBorder="1" applyAlignment="1">
      <alignment horizontal="center" vertical="center" wrapText="1"/>
    </xf>
    <xf numFmtId="164" fontId="12" fillId="0" borderId="11" xfId="0" applyNumberFormat="1" applyFont="1" applyFill="1" applyBorder="1" applyAlignment="1">
      <alignment horizontal="center" vertical="center" wrapText="1"/>
    </xf>
    <xf numFmtId="164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4" fontId="12" fillId="0" borderId="11" xfId="0" applyNumberFormat="1" applyFont="1" applyFill="1" applyBorder="1" applyAlignment="1">
      <alignment vertical="center" wrapText="1"/>
    </xf>
    <xf numFmtId="10" fontId="12" fillId="0" borderId="11" xfId="0" applyNumberFormat="1" applyFont="1" applyFill="1" applyBorder="1" applyAlignment="1">
      <alignment horizontal="right" vertical="center" wrapText="1"/>
    </xf>
    <xf numFmtId="10" fontId="5" fillId="0" borderId="12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vertical="center" wrapText="1"/>
    </xf>
    <xf numFmtId="164" fontId="0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vertical="center" wrapText="1"/>
    </xf>
    <xf numFmtId="10" fontId="3" fillId="0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left" vertical="center" wrapText="1"/>
    </xf>
    <xf numFmtId="4" fontId="6" fillId="35" borderId="11" xfId="0" applyNumberFormat="1" applyFont="1" applyFill="1" applyBorder="1" applyAlignment="1">
      <alignment horizontal="right" vertical="center" wrapText="1"/>
    </xf>
    <xf numFmtId="0" fontId="6" fillId="7" borderId="10" xfId="0" applyFont="1" applyFill="1" applyBorder="1" applyAlignment="1">
      <alignment horizontal="center" vertical="center" wrapText="1"/>
    </xf>
    <xf numFmtId="164" fontId="6" fillId="7" borderId="11" xfId="0" applyNumberFormat="1" applyFont="1" applyFill="1" applyBorder="1" applyAlignment="1">
      <alignment horizontal="center" vertical="center" wrapText="1"/>
    </xf>
    <xf numFmtId="164" fontId="5" fillId="7" borderId="11" xfId="0" applyNumberFormat="1" applyFont="1" applyFill="1" applyBorder="1" applyAlignment="1">
      <alignment horizontal="center" vertical="center" wrapText="1"/>
    </xf>
    <xf numFmtId="164" fontId="5" fillId="7" borderId="11" xfId="0" applyNumberFormat="1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left" vertical="center" wrapText="1"/>
    </xf>
    <xf numFmtId="4" fontId="6" fillId="7" borderId="11" xfId="0" applyNumberFormat="1" applyFont="1" applyFill="1" applyBorder="1" applyAlignment="1">
      <alignment vertical="center" wrapText="1"/>
    </xf>
    <xf numFmtId="4" fontId="6" fillId="36" borderId="11" xfId="0" applyNumberFormat="1" applyFont="1" applyFill="1" applyBorder="1" applyAlignment="1">
      <alignment horizontal="right" vertical="center" wrapText="1"/>
    </xf>
    <xf numFmtId="10" fontId="2" fillId="7" borderId="12" xfId="0" applyNumberFormat="1" applyFont="1" applyFill="1" applyBorder="1" applyAlignment="1">
      <alignment horizontal="right" vertical="center" wrapText="1"/>
    </xf>
    <xf numFmtId="0" fontId="6" fillId="35" borderId="10" xfId="0" applyFont="1" applyFill="1" applyBorder="1" applyAlignment="1">
      <alignment horizontal="center" vertical="center" wrapText="1"/>
    </xf>
    <xf numFmtId="164" fontId="6" fillId="35" borderId="11" xfId="0" applyNumberFormat="1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vertical="center" wrapText="1"/>
    </xf>
    <xf numFmtId="10" fontId="6" fillId="7" borderId="12" xfId="0" applyNumberFormat="1" applyFont="1" applyFill="1" applyBorder="1" applyAlignment="1">
      <alignment horizontal="right" vertical="center" wrapText="1"/>
    </xf>
    <xf numFmtId="0" fontId="2" fillId="37" borderId="13" xfId="0" applyFont="1" applyFill="1" applyBorder="1" applyAlignment="1">
      <alignment horizontal="center" vertical="center" wrapText="1"/>
    </xf>
    <xf numFmtId="164" fontId="2" fillId="37" borderId="14" xfId="0" applyNumberFormat="1" applyFont="1" applyFill="1" applyBorder="1" applyAlignment="1">
      <alignment horizontal="center" vertical="center" wrapText="1"/>
    </xf>
    <xf numFmtId="164" fontId="3" fillId="37" borderId="14" xfId="0" applyNumberFormat="1" applyFont="1" applyFill="1" applyBorder="1" applyAlignment="1">
      <alignment horizontal="center" vertical="center" wrapText="1"/>
    </xf>
    <xf numFmtId="0" fontId="11" fillId="37" borderId="14" xfId="0" applyFont="1" applyFill="1" applyBorder="1" applyAlignment="1">
      <alignment horizontal="center" vertical="center" wrapText="1"/>
    </xf>
    <xf numFmtId="4" fontId="7" fillId="37" borderId="14" xfId="0" applyNumberFormat="1" applyFont="1" applyFill="1" applyBorder="1" applyAlignment="1">
      <alignment vertical="center" wrapText="1"/>
    </xf>
    <xf numFmtId="4" fontId="7" fillId="37" borderId="14" xfId="0" applyNumberFormat="1" applyFont="1" applyFill="1" applyBorder="1" applyAlignment="1">
      <alignment horizontal="right" vertical="center" wrapText="1"/>
    </xf>
    <xf numFmtId="4" fontId="5" fillId="0" borderId="11" xfId="0" applyNumberFormat="1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 horizontal="right" vertical="center" wrapText="1"/>
    </xf>
    <xf numFmtId="0" fontId="10" fillId="35" borderId="10" xfId="0" applyFont="1" applyFill="1" applyBorder="1" applyAlignment="1">
      <alignment horizontal="center" vertical="center"/>
    </xf>
    <xf numFmtId="164" fontId="10" fillId="35" borderId="11" xfId="0" applyNumberFormat="1" applyFont="1" applyFill="1" applyBorder="1" applyAlignment="1">
      <alignment horizontal="center" vertical="center"/>
    </xf>
    <xf numFmtId="49" fontId="10" fillId="35" borderId="11" xfId="0" applyNumberFormat="1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left" vertical="center" wrapText="1"/>
    </xf>
    <xf numFmtId="4" fontId="10" fillId="35" borderId="11" xfId="0" applyNumberFormat="1" applyFont="1" applyFill="1" applyBorder="1" applyAlignment="1">
      <alignment vertical="center" wrapText="1"/>
    </xf>
    <xf numFmtId="10" fontId="10" fillId="35" borderId="11" xfId="0" applyNumberFormat="1" applyFont="1" applyFill="1" applyBorder="1" applyAlignment="1">
      <alignment horizontal="right" vertical="center" wrapText="1"/>
    </xf>
    <xf numFmtId="4" fontId="10" fillId="35" borderId="11" xfId="0" applyNumberFormat="1" applyFont="1" applyFill="1" applyBorder="1" applyAlignment="1">
      <alignment horizontal="right" vertical="center"/>
    </xf>
    <xf numFmtId="10" fontId="7" fillId="37" borderId="15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wrapText="1"/>
    </xf>
    <xf numFmtId="0" fontId="12" fillId="0" borderId="0" xfId="0" applyFont="1" applyAlignment="1">
      <alignment/>
    </xf>
    <xf numFmtId="0" fontId="19" fillId="0" borderId="0" xfId="0" applyFont="1" applyFill="1" applyBorder="1" applyAlignment="1">
      <alignment vertical="center"/>
    </xf>
    <xf numFmtId="4" fontId="12" fillId="38" borderId="0" xfId="0" applyNumberFormat="1" applyFont="1" applyFill="1" applyAlignment="1">
      <alignment/>
    </xf>
    <xf numFmtId="0" fontId="0" fillId="38" borderId="0" xfId="0" applyFont="1" applyFill="1" applyAlignment="1">
      <alignment horizontal="right"/>
    </xf>
    <xf numFmtId="0" fontId="6" fillId="39" borderId="10" xfId="0" applyFont="1" applyFill="1" applyBorder="1" applyAlignment="1">
      <alignment horizontal="center" vertical="center"/>
    </xf>
    <xf numFmtId="49" fontId="6" fillId="39" borderId="11" xfId="0" applyNumberFormat="1" applyFont="1" applyFill="1" applyBorder="1" applyAlignment="1">
      <alignment horizontal="center" vertical="center"/>
    </xf>
    <xf numFmtId="0" fontId="6" fillId="39" borderId="11" xfId="0" applyFont="1" applyFill="1" applyBorder="1" applyAlignment="1">
      <alignment horizontal="center" vertical="center"/>
    </xf>
    <xf numFmtId="4" fontId="6" fillId="39" borderId="11" xfId="0" applyNumberFormat="1" applyFont="1" applyFill="1" applyBorder="1" applyAlignment="1">
      <alignment horizontal="right" vertical="center"/>
    </xf>
    <xf numFmtId="10" fontId="6" fillId="39" borderId="11" xfId="0" applyNumberFormat="1" applyFont="1" applyFill="1" applyBorder="1" applyAlignment="1">
      <alignment horizontal="right" vertical="center" wrapText="1"/>
    </xf>
    <xf numFmtId="10" fontId="6" fillId="39" borderId="12" xfId="0" applyNumberFormat="1" applyFont="1" applyFill="1" applyBorder="1" applyAlignment="1">
      <alignment horizontal="right" vertical="center" wrapText="1"/>
    </xf>
    <xf numFmtId="0" fontId="5" fillId="39" borderId="11" xfId="0" applyFont="1" applyFill="1" applyBorder="1" applyAlignment="1" quotePrefix="1">
      <alignment horizontal="center" vertical="center"/>
    </xf>
    <xf numFmtId="0" fontId="8" fillId="39" borderId="11" xfId="0" applyFont="1" applyFill="1" applyBorder="1" applyAlignment="1">
      <alignment horizontal="left" vertical="center" wrapText="1"/>
    </xf>
    <xf numFmtId="0" fontId="3" fillId="39" borderId="11" xfId="0" applyFont="1" applyFill="1" applyBorder="1" applyAlignment="1">
      <alignment horizontal="center" vertical="center"/>
    </xf>
    <xf numFmtId="4" fontId="2" fillId="39" borderId="11" xfId="0" applyNumberFormat="1" applyFont="1" applyFill="1" applyBorder="1" applyAlignment="1">
      <alignment horizontal="right" vertical="center"/>
    </xf>
    <xf numFmtId="0" fontId="4" fillId="39" borderId="11" xfId="0" applyFont="1" applyFill="1" applyBorder="1" applyAlignment="1">
      <alignment horizontal="left" vertical="center" wrapText="1"/>
    </xf>
    <xf numFmtId="4" fontId="4" fillId="39" borderId="11" xfId="0" applyNumberFormat="1" applyFont="1" applyFill="1" applyBorder="1" applyAlignment="1">
      <alignment horizontal="right" vertical="center"/>
    </xf>
    <xf numFmtId="10" fontId="4" fillId="39" borderId="11" xfId="0" applyNumberFormat="1" applyFont="1" applyFill="1" applyBorder="1" applyAlignment="1">
      <alignment horizontal="right" vertical="center" wrapText="1"/>
    </xf>
    <xf numFmtId="10" fontId="4" fillId="39" borderId="12" xfId="0" applyNumberFormat="1" applyFont="1" applyFill="1" applyBorder="1" applyAlignment="1">
      <alignment horizontal="right" vertical="center" wrapText="1"/>
    </xf>
    <xf numFmtId="164" fontId="6" fillId="39" borderId="11" xfId="0" applyNumberFormat="1" applyFont="1" applyFill="1" applyBorder="1" applyAlignment="1">
      <alignment horizontal="center" vertical="center"/>
    </xf>
    <xf numFmtId="4" fontId="6" fillId="39" borderId="11" xfId="0" applyNumberFormat="1" applyFont="1" applyFill="1" applyBorder="1" applyAlignment="1">
      <alignment vertical="center"/>
    </xf>
    <xf numFmtId="164" fontId="5" fillId="39" borderId="11" xfId="0" applyNumberFormat="1" applyFont="1" applyFill="1" applyBorder="1" applyAlignment="1">
      <alignment horizontal="center" vertical="center"/>
    </xf>
    <xf numFmtId="0" fontId="5" fillId="39" borderId="11" xfId="0" applyFont="1" applyFill="1" applyBorder="1" applyAlignment="1">
      <alignment horizontal="left" vertical="center" wrapText="1"/>
    </xf>
    <xf numFmtId="10" fontId="5" fillId="39" borderId="11" xfId="0" applyNumberFormat="1" applyFont="1" applyFill="1" applyBorder="1" applyAlignment="1">
      <alignment horizontal="right" vertical="center" wrapText="1"/>
    </xf>
    <xf numFmtId="4" fontId="5" fillId="39" borderId="11" xfId="0" applyNumberFormat="1" applyFont="1" applyFill="1" applyBorder="1" applyAlignment="1">
      <alignment horizontal="right" vertical="center"/>
    </xf>
    <xf numFmtId="164" fontId="3" fillId="39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 vertical="center"/>
    </xf>
    <xf numFmtId="10" fontId="8" fillId="0" borderId="11" xfId="0" applyNumberFormat="1" applyFont="1" applyFill="1" applyBorder="1" applyAlignment="1">
      <alignment horizontal="right" vertical="center" wrapText="1"/>
    </xf>
    <xf numFmtId="10" fontId="4" fillId="0" borderId="12" xfId="0" applyNumberFormat="1" applyFont="1" applyFill="1" applyBorder="1" applyAlignment="1">
      <alignment horizontal="right" vertical="center" wrapText="1"/>
    </xf>
    <xf numFmtId="4" fontId="4" fillId="33" borderId="11" xfId="0" applyNumberFormat="1" applyFont="1" applyFill="1" applyBorder="1" applyAlignment="1">
      <alignment horizontal="right" vertical="center"/>
    </xf>
    <xf numFmtId="4" fontId="6" fillId="39" borderId="11" xfId="0" applyNumberFormat="1" applyFont="1" applyFill="1" applyBorder="1" applyAlignment="1">
      <alignment vertical="center" wrapText="1"/>
    </xf>
    <xf numFmtId="4" fontId="6" fillId="39" borderId="11" xfId="0" applyNumberFormat="1" applyFont="1" applyFill="1" applyBorder="1" applyAlignment="1">
      <alignment horizontal="right" vertical="center" wrapText="1"/>
    </xf>
    <xf numFmtId="0" fontId="8" fillId="39" borderId="10" xfId="0" applyFont="1" applyFill="1" applyBorder="1" applyAlignment="1">
      <alignment horizontal="center" vertical="center"/>
    </xf>
    <xf numFmtId="164" fontId="8" fillId="39" borderId="11" xfId="0" applyNumberFormat="1" applyFont="1" applyFill="1" applyBorder="1" applyAlignment="1">
      <alignment horizontal="center" vertical="center"/>
    </xf>
    <xf numFmtId="4" fontId="8" fillId="39" borderId="11" xfId="0" applyNumberFormat="1" applyFont="1" applyFill="1" applyBorder="1" applyAlignment="1">
      <alignment vertical="center" wrapText="1"/>
    </xf>
    <xf numFmtId="10" fontId="8" fillId="39" borderId="11" xfId="0" applyNumberFormat="1" applyFont="1" applyFill="1" applyBorder="1" applyAlignment="1">
      <alignment horizontal="right" vertical="center" wrapText="1"/>
    </xf>
    <xf numFmtId="4" fontId="4" fillId="39" borderId="11" xfId="0" applyNumberFormat="1" applyFont="1" applyFill="1" applyBorder="1" applyAlignment="1">
      <alignment vertical="center" wrapText="1"/>
    </xf>
    <xf numFmtId="4" fontId="2" fillId="39" borderId="11" xfId="0" applyNumberFormat="1" applyFont="1" applyFill="1" applyBorder="1" applyAlignment="1">
      <alignment horizontal="right" vertical="center" wrapText="1"/>
    </xf>
    <xf numFmtId="0" fontId="6" fillId="39" borderId="10" xfId="0" applyFont="1" applyFill="1" applyBorder="1" applyAlignment="1">
      <alignment horizontal="center" vertical="center" wrapText="1"/>
    </xf>
    <xf numFmtId="164" fontId="6" fillId="39" borderId="11" xfId="0" applyNumberFormat="1" applyFont="1" applyFill="1" applyBorder="1" applyAlignment="1">
      <alignment horizontal="center" vertical="center" wrapText="1"/>
    </xf>
    <xf numFmtId="164" fontId="3" fillId="39" borderId="11" xfId="0" applyNumberFormat="1" applyFont="1" applyFill="1" applyBorder="1" applyAlignment="1">
      <alignment horizontal="center" vertical="center" wrapText="1"/>
    </xf>
    <xf numFmtId="4" fontId="2" fillId="39" borderId="11" xfId="0" applyNumberFormat="1" applyFont="1" applyFill="1" applyBorder="1" applyAlignment="1">
      <alignment vertical="center" wrapText="1"/>
    </xf>
    <xf numFmtId="0" fontId="3" fillId="0" borderId="16" xfId="0" applyFont="1" applyFill="1" applyBorder="1" applyAlignment="1">
      <alignment/>
    </xf>
    <xf numFmtId="4" fontId="3" fillId="33" borderId="11" xfId="0" applyNumberFormat="1" applyFont="1" applyFill="1" applyBorder="1" applyAlignment="1">
      <alignment horizontal="right" vertical="center"/>
    </xf>
    <xf numFmtId="4" fontId="5" fillId="33" borderId="11" xfId="0" applyNumberFormat="1" applyFont="1" applyFill="1" applyBorder="1" applyAlignment="1">
      <alignment horizontal="right" vertical="center"/>
    </xf>
    <xf numFmtId="10" fontId="5" fillId="33" borderId="12" xfId="0" applyNumberFormat="1" applyFont="1" applyFill="1" applyBorder="1" applyAlignment="1">
      <alignment horizontal="right" vertical="center" wrapText="1"/>
    </xf>
    <xf numFmtId="4" fontId="10" fillId="0" borderId="11" xfId="0" applyNumberFormat="1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39" borderId="11" xfId="0" applyFont="1" applyFill="1" applyBorder="1" applyAlignment="1">
      <alignment horizontal="left" vertical="top" wrapText="1"/>
    </xf>
    <xf numFmtId="10" fontId="2" fillId="39" borderId="11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left" vertical="top" wrapText="1"/>
    </xf>
    <xf numFmtId="166" fontId="3" fillId="0" borderId="0" xfId="0" applyNumberFormat="1" applyFont="1" applyFill="1" applyBorder="1" applyAlignment="1">
      <alignment horizontal="right" vertical="center" wrapText="1"/>
    </xf>
    <xf numFmtId="166" fontId="5" fillId="38" borderId="0" xfId="0" applyNumberFormat="1" applyFont="1" applyFill="1" applyBorder="1" applyAlignment="1">
      <alignment horizontal="right" vertical="center" wrapText="1"/>
    </xf>
    <xf numFmtId="166" fontId="0" fillId="0" borderId="0" xfId="52" applyNumberFormat="1" applyFont="1" applyAlignment="1">
      <alignment/>
    </xf>
    <xf numFmtId="4" fontId="0" fillId="0" borderId="0" xfId="0" applyNumberFormat="1" applyFont="1" applyAlignment="1">
      <alignment vertical="top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vertical="top"/>
    </xf>
    <xf numFmtId="166" fontId="0" fillId="0" borderId="0" xfId="52" applyNumberFormat="1" applyFont="1" applyAlignment="1">
      <alignment vertical="top"/>
    </xf>
    <xf numFmtId="166" fontId="0" fillId="38" borderId="0" xfId="52" applyNumberFormat="1" applyFont="1" applyFill="1" applyAlignment="1">
      <alignment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left" vertical="top" wrapText="1"/>
    </xf>
    <xf numFmtId="3" fontId="15" fillId="19" borderId="19" xfId="0" applyNumberFormat="1" applyFont="1" applyFill="1" applyBorder="1" applyAlignment="1">
      <alignment horizontal="center" vertical="center"/>
    </xf>
    <xf numFmtId="3" fontId="15" fillId="19" borderId="20" xfId="0" applyNumberFormat="1" applyFont="1" applyFill="1" applyBorder="1" applyAlignment="1">
      <alignment horizontal="center" vertical="center"/>
    </xf>
    <xf numFmtId="3" fontId="15" fillId="19" borderId="21" xfId="0" applyNumberFormat="1" applyFont="1" applyFill="1" applyBorder="1" applyAlignment="1">
      <alignment horizontal="center" vertical="center"/>
    </xf>
    <xf numFmtId="0" fontId="13" fillId="19" borderId="22" xfId="0" applyFont="1" applyFill="1" applyBorder="1" applyAlignment="1">
      <alignment horizontal="center" vertical="center"/>
    </xf>
    <xf numFmtId="164" fontId="13" fillId="19" borderId="23" xfId="0" applyNumberFormat="1" applyFont="1" applyFill="1" applyBorder="1" applyAlignment="1">
      <alignment horizontal="center" vertical="center"/>
    </xf>
    <xf numFmtId="164" fontId="14" fillId="19" borderId="23" xfId="0" applyNumberFormat="1" applyFont="1" applyFill="1" applyBorder="1" applyAlignment="1">
      <alignment horizontal="center" vertical="center"/>
    </xf>
    <xf numFmtId="0" fontId="15" fillId="19" borderId="23" xfId="0" applyFont="1" applyFill="1" applyBorder="1" applyAlignment="1">
      <alignment horizontal="center" vertical="center" wrapText="1"/>
    </xf>
    <xf numFmtId="3" fontId="15" fillId="19" borderId="23" xfId="0" applyNumberFormat="1" applyFont="1" applyFill="1" applyBorder="1" applyAlignment="1">
      <alignment horizontal="center" vertical="center"/>
    </xf>
    <xf numFmtId="4" fontId="5" fillId="33" borderId="12" xfId="0" applyNumberFormat="1" applyFont="1" applyFill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0"/>
  <sheetViews>
    <sheetView showRowColHeaders="0" tabSelected="1" zoomScale="90" zoomScaleNormal="90" zoomScalePageLayoutView="0" workbookViewId="0" topLeftCell="A1">
      <pane xSplit="5" ySplit="6" topLeftCell="I203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209" sqref="N209"/>
    </sheetView>
  </sheetViews>
  <sheetFormatPr defaultColWidth="8.8515625" defaultRowHeight="12.75"/>
  <cols>
    <col min="1" max="1" width="6.8515625" style="0" customWidth="1"/>
    <col min="2" max="2" width="5.421875" style="0" customWidth="1"/>
    <col min="3" max="3" width="7.28125" style="0" customWidth="1"/>
    <col min="4" max="4" width="5.57421875" style="0" customWidth="1"/>
    <col min="5" max="5" width="42.7109375" style="0" customWidth="1"/>
    <col min="6" max="6" width="17.8515625" style="0" customWidth="1"/>
    <col min="7" max="8" width="0" style="0" hidden="1" customWidth="1"/>
    <col min="9" max="9" width="17.28125" style="0" customWidth="1"/>
    <col min="10" max="10" width="11.421875" style="0" customWidth="1"/>
    <col min="11" max="11" width="16.421875" style="0" customWidth="1"/>
    <col min="12" max="12" width="17.8515625" style="0" customWidth="1"/>
    <col min="13" max="13" width="11.28125" style="0" customWidth="1"/>
  </cols>
  <sheetData>
    <row r="1" spans="1:13" s="8" customFormat="1" ht="49.5" customHeight="1">
      <c r="A1" s="1"/>
      <c r="B1" s="2"/>
      <c r="C1" s="3"/>
      <c r="D1" s="3"/>
      <c r="E1" s="4"/>
      <c r="F1" s="5"/>
      <c r="G1" s="5"/>
      <c r="H1" s="6"/>
      <c r="I1" s="6"/>
      <c r="J1" s="6"/>
      <c r="K1" s="7"/>
      <c r="L1" s="227" t="s">
        <v>326</v>
      </c>
      <c r="M1" s="227"/>
    </row>
    <row r="2" spans="1:13" s="8" customFormat="1" ht="34.5" customHeight="1">
      <c r="A2" s="165" t="s">
        <v>260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2:13" s="8" customFormat="1" ht="15.75" customHeight="1" thickBot="1">
      <c r="B3" s="2"/>
      <c r="C3" s="3"/>
      <c r="D3" s="3"/>
      <c r="E3" s="4"/>
      <c r="F3" s="5"/>
      <c r="G3" s="5"/>
      <c r="H3" s="6"/>
      <c r="I3" s="6"/>
      <c r="J3" s="6"/>
      <c r="K3" s="5"/>
      <c r="L3" s="5"/>
      <c r="M3" s="9"/>
    </row>
    <row r="4" spans="1:13" s="8" customFormat="1" ht="34.5" customHeight="1" thickBot="1" thickTop="1">
      <c r="A4" s="231" t="s">
        <v>0</v>
      </c>
      <c r="B4" s="232" t="s">
        <v>1</v>
      </c>
      <c r="C4" s="233" t="s">
        <v>2</v>
      </c>
      <c r="D4" s="233" t="s">
        <v>3</v>
      </c>
      <c r="E4" s="234" t="s">
        <v>4</v>
      </c>
      <c r="F4" s="235" t="s">
        <v>5</v>
      </c>
      <c r="G4" s="235"/>
      <c r="H4" s="235"/>
      <c r="I4" s="235"/>
      <c r="J4" s="235"/>
      <c r="K4" s="228" t="s">
        <v>6</v>
      </c>
      <c r="L4" s="229"/>
      <c r="M4" s="230"/>
    </row>
    <row r="5" spans="1:13" s="8" customFormat="1" ht="57" customHeight="1" thickTop="1">
      <c r="A5" s="231"/>
      <c r="B5" s="232"/>
      <c r="C5" s="233"/>
      <c r="D5" s="233"/>
      <c r="E5" s="234"/>
      <c r="F5" s="98" t="s">
        <v>7</v>
      </c>
      <c r="G5" s="98" t="s">
        <v>8</v>
      </c>
      <c r="H5" s="99" t="s">
        <v>9</v>
      </c>
      <c r="I5" s="98" t="s">
        <v>261</v>
      </c>
      <c r="J5" s="99" t="s">
        <v>9</v>
      </c>
      <c r="K5" s="98" t="s">
        <v>7</v>
      </c>
      <c r="L5" s="98" t="s">
        <v>261</v>
      </c>
      <c r="M5" s="100" t="s">
        <v>9</v>
      </c>
    </row>
    <row r="6" spans="1:14" s="8" customFormat="1" ht="12.75">
      <c r="A6" s="101" t="s">
        <v>10</v>
      </c>
      <c r="B6" s="102" t="s">
        <v>11</v>
      </c>
      <c r="C6" s="102" t="s">
        <v>12</v>
      </c>
      <c r="D6" s="102" t="s">
        <v>13</v>
      </c>
      <c r="E6" s="103" t="s">
        <v>14</v>
      </c>
      <c r="F6" s="104" t="s">
        <v>15</v>
      </c>
      <c r="G6" s="104" t="s">
        <v>16</v>
      </c>
      <c r="H6" s="105" t="s">
        <v>17</v>
      </c>
      <c r="I6" s="104" t="s">
        <v>16</v>
      </c>
      <c r="J6" s="105" t="s">
        <v>17</v>
      </c>
      <c r="K6" s="104" t="s">
        <v>18</v>
      </c>
      <c r="L6" s="104" t="s">
        <v>19</v>
      </c>
      <c r="M6" s="106" t="s">
        <v>20</v>
      </c>
      <c r="N6" s="206"/>
    </row>
    <row r="7" spans="1:13" s="1" customFormat="1" ht="31.5" customHeight="1">
      <c r="A7" s="107" t="s">
        <v>21</v>
      </c>
      <c r="B7" s="108" t="s">
        <v>22</v>
      </c>
      <c r="C7" s="109"/>
      <c r="D7" s="109"/>
      <c r="E7" s="110" t="s">
        <v>23</v>
      </c>
      <c r="F7" s="111">
        <f>SUM(F10)</f>
        <v>763</v>
      </c>
      <c r="G7" s="111">
        <f>SUM(G10)</f>
        <v>0</v>
      </c>
      <c r="H7" s="111">
        <f>SUM(H10)</f>
        <v>0</v>
      </c>
      <c r="I7" s="111">
        <f>SUM(I10)</f>
        <v>762.02</v>
      </c>
      <c r="J7" s="112"/>
      <c r="K7" s="111">
        <f>SUM(K8+K10)</f>
        <v>1363</v>
      </c>
      <c r="L7" s="111">
        <f>SUM(L8+L10)</f>
        <v>762.0200000000001</v>
      </c>
      <c r="M7" s="113">
        <f aca="true" t="shared" si="0" ref="M7:M19">L7/K7</f>
        <v>0.5590755685986795</v>
      </c>
    </row>
    <row r="8" spans="1:13" s="1" customFormat="1" ht="20.25" customHeight="1">
      <c r="A8" s="168"/>
      <c r="B8" s="169"/>
      <c r="C8" s="174" t="s">
        <v>273</v>
      </c>
      <c r="D8" s="170"/>
      <c r="E8" s="175" t="s">
        <v>274</v>
      </c>
      <c r="F8" s="171">
        <f>SUM(F9)</f>
        <v>0</v>
      </c>
      <c r="G8" s="171"/>
      <c r="H8" s="171"/>
      <c r="I8" s="171">
        <f>SUM(I9)</f>
        <v>0</v>
      </c>
      <c r="J8" s="172"/>
      <c r="K8" s="171">
        <f>SUM(K9)</f>
        <v>600</v>
      </c>
      <c r="L8" s="171">
        <f>SUM(L9)</f>
        <v>0</v>
      </c>
      <c r="M8" s="173"/>
    </row>
    <row r="9" spans="1:13" s="1" customFormat="1" ht="29.25" customHeight="1">
      <c r="A9" s="168"/>
      <c r="B9" s="169"/>
      <c r="C9" s="170"/>
      <c r="D9" s="176">
        <v>2850</v>
      </c>
      <c r="E9" s="178" t="s">
        <v>275</v>
      </c>
      <c r="F9" s="179">
        <v>0</v>
      </c>
      <c r="G9" s="179"/>
      <c r="H9" s="179"/>
      <c r="I9" s="179">
        <v>0</v>
      </c>
      <c r="J9" s="180"/>
      <c r="K9" s="179">
        <v>600</v>
      </c>
      <c r="L9" s="179"/>
      <c r="M9" s="181"/>
    </row>
    <row r="10" spans="1:13" s="8" customFormat="1" ht="19.5" customHeight="1">
      <c r="A10" s="10"/>
      <c r="B10" s="11"/>
      <c r="C10" s="12" t="s">
        <v>262</v>
      </c>
      <c r="D10" s="13"/>
      <c r="E10" s="14" t="s">
        <v>24</v>
      </c>
      <c r="F10" s="15">
        <f>SUM(F11:F13)</f>
        <v>763</v>
      </c>
      <c r="G10" s="15"/>
      <c r="H10" s="16"/>
      <c r="I10" s="15">
        <f>SUM(I11:I13)</f>
        <v>762.02</v>
      </c>
      <c r="J10" s="17"/>
      <c r="K10" s="15">
        <f>SUM(K11:K13)</f>
        <v>763</v>
      </c>
      <c r="L10" s="15">
        <f>SUM(L11:L13)</f>
        <v>762.0200000000001</v>
      </c>
      <c r="M10" s="20">
        <f t="shared" si="0"/>
        <v>0.9987155963302754</v>
      </c>
    </row>
    <row r="11" spans="1:13" s="8" customFormat="1" ht="19.5" customHeight="1">
      <c r="A11" s="10"/>
      <c r="B11" s="11"/>
      <c r="C11" s="12"/>
      <c r="D11" s="23">
        <v>2010</v>
      </c>
      <c r="E11" s="24" t="s">
        <v>263</v>
      </c>
      <c r="F11" s="25">
        <v>763</v>
      </c>
      <c r="G11" s="15"/>
      <c r="H11" s="16"/>
      <c r="I11" s="25">
        <v>762.02</v>
      </c>
      <c r="J11" s="17"/>
      <c r="K11" s="18"/>
      <c r="L11" s="19"/>
      <c r="M11" s="20"/>
    </row>
    <row r="12" spans="1:13" s="8" customFormat="1" ht="19.5" customHeight="1">
      <c r="A12" s="10"/>
      <c r="B12" s="11"/>
      <c r="C12" s="12"/>
      <c r="D12" s="23">
        <v>3110</v>
      </c>
      <c r="E12" s="24" t="s">
        <v>197</v>
      </c>
      <c r="F12" s="25"/>
      <c r="G12" s="15"/>
      <c r="H12" s="16"/>
      <c r="I12" s="25"/>
      <c r="J12" s="27"/>
      <c r="K12" s="28">
        <v>748</v>
      </c>
      <c r="L12" s="29">
        <v>747.08</v>
      </c>
      <c r="M12" s="30"/>
    </row>
    <row r="13" spans="1:13" s="8" customFormat="1" ht="19.5" customHeight="1">
      <c r="A13" s="21"/>
      <c r="B13" s="22"/>
      <c r="C13" s="23"/>
      <c r="D13" s="23">
        <v>4300</v>
      </c>
      <c r="E13" s="24" t="s">
        <v>27</v>
      </c>
      <c r="F13" s="25"/>
      <c r="G13" s="25"/>
      <c r="H13" s="26"/>
      <c r="I13" s="25"/>
      <c r="J13" s="27"/>
      <c r="K13" s="28">
        <v>15</v>
      </c>
      <c r="L13" s="29">
        <v>14.94</v>
      </c>
      <c r="M13" s="30">
        <f t="shared" si="0"/>
        <v>0.996</v>
      </c>
    </row>
    <row r="14" spans="1:14" s="1" customFormat="1" ht="25.5" customHeight="1">
      <c r="A14" s="107" t="s">
        <v>28</v>
      </c>
      <c r="B14" s="108" t="s">
        <v>29</v>
      </c>
      <c r="C14" s="114"/>
      <c r="D14" s="114"/>
      <c r="E14" s="110" t="s">
        <v>30</v>
      </c>
      <c r="F14" s="115">
        <f>SUM(F18)</f>
        <v>0</v>
      </c>
      <c r="G14" s="115">
        <f>SUM(G18)</f>
        <v>0</v>
      </c>
      <c r="H14" s="115">
        <f>SUM(H18)</f>
        <v>0</v>
      </c>
      <c r="I14" s="115">
        <f>SUM(I18)</f>
        <v>0</v>
      </c>
      <c r="J14" s="116"/>
      <c r="K14" s="111">
        <f>SUM(K18+K15)</f>
        <v>1743000</v>
      </c>
      <c r="L14" s="111">
        <f>SUM(L18+L15)</f>
        <v>69969.03</v>
      </c>
      <c r="M14" s="113">
        <f t="shared" si="0"/>
        <v>0.0401428743545611</v>
      </c>
      <c r="N14" s="35"/>
    </row>
    <row r="15" spans="1:14" s="1" customFormat="1" ht="25.5" customHeight="1">
      <c r="A15" s="10"/>
      <c r="B15" s="62"/>
      <c r="C15" s="32">
        <v>60016</v>
      </c>
      <c r="D15" s="32"/>
      <c r="E15" s="95" t="s">
        <v>228</v>
      </c>
      <c r="F15" s="96"/>
      <c r="G15" s="96"/>
      <c r="H15" s="96"/>
      <c r="I15" s="96"/>
      <c r="J15" s="92"/>
      <c r="K15" s="97">
        <f>SUM(K16:K17)</f>
        <v>560000</v>
      </c>
      <c r="L15" s="97">
        <f>SUM(L17)</f>
        <v>5900</v>
      </c>
      <c r="M15" s="94">
        <f t="shared" si="0"/>
        <v>0.010535714285714285</v>
      </c>
      <c r="N15" s="35"/>
    </row>
    <row r="16" spans="1:14" s="1" customFormat="1" ht="19.5" customHeight="1">
      <c r="A16" s="10"/>
      <c r="B16" s="62"/>
      <c r="C16" s="32"/>
      <c r="D16" s="23">
        <v>6050</v>
      </c>
      <c r="E16" s="90" t="s">
        <v>35</v>
      </c>
      <c r="F16" s="91"/>
      <c r="G16" s="91"/>
      <c r="H16" s="91"/>
      <c r="I16" s="91"/>
      <c r="J16" s="92"/>
      <c r="K16" s="93">
        <v>100000</v>
      </c>
      <c r="L16" s="93">
        <v>0</v>
      </c>
      <c r="M16" s="94"/>
      <c r="N16" s="35"/>
    </row>
    <row r="17" spans="1:14" s="1" customFormat="1" ht="17.25" customHeight="1">
      <c r="A17" s="10"/>
      <c r="B17" s="62"/>
      <c r="C17" s="31"/>
      <c r="D17" s="23">
        <v>6059</v>
      </c>
      <c r="E17" s="90" t="s">
        <v>35</v>
      </c>
      <c r="F17" s="91"/>
      <c r="G17" s="91"/>
      <c r="H17" s="91"/>
      <c r="I17" s="91"/>
      <c r="J17" s="92"/>
      <c r="K17" s="93">
        <v>460000</v>
      </c>
      <c r="L17" s="93">
        <v>5900</v>
      </c>
      <c r="M17" s="94">
        <f t="shared" si="0"/>
        <v>0.012826086956521739</v>
      </c>
      <c r="N17" s="35"/>
    </row>
    <row r="18" spans="1:13" s="8" customFormat="1" ht="19.5" customHeight="1">
      <c r="A18" s="10"/>
      <c r="B18" s="31"/>
      <c r="C18" s="12" t="s">
        <v>31</v>
      </c>
      <c r="D18" s="32"/>
      <c r="E18" s="14" t="s">
        <v>24</v>
      </c>
      <c r="F18" s="15">
        <f>SUM(F19:F24)</f>
        <v>0</v>
      </c>
      <c r="G18" s="15">
        <f>SUM(G19:G24)</f>
        <v>0</v>
      </c>
      <c r="H18" s="15">
        <f>SUM(H19:H24)</f>
        <v>0</v>
      </c>
      <c r="I18" s="15">
        <f>SUM(I19:I24)</f>
        <v>0</v>
      </c>
      <c r="J18" s="17"/>
      <c r="K18" s="207">
        <f>SUM(K19:K24)</f>
        <v>1183000</v>
      </c>
      <c r="L18" s="18">
        <f>SUM(L19:L24)</f>
        <v>64069.03</v>
      </c>
      <c r="M18" s="20">
        <f t="shared" si="0"/>
        <v>0.05415809805579036</v>
      </c>
    </row>
    <row r="19" spans="1:13" s="8" customFormat="1" ht="19.5" customHeight="1">
      <c r="A19" s="10"/>
      <c r="B19" s="31"/>
      <c r="C19" s="12"/>
      <c r="D19" s="23">
        <v>4170</v>
      </c>
      <c r="E19" s="24" t="s">
        <v>32</v>
      </c>
      <c r="F19" s="25"/>
      <c r="G19" s="25"/>
      <c r="H19" s="26"/>
      <c r="I19" s="25"/>
      <c r="J19" s="27"/>
      <c r="K19" s="28">
        <v>10000</v>
      </c>
      <c r="L19" s="28">
        <v>0</v>
      </c>
      <c r="M19" s="30">
        <f t="shared" si="0"/>
        <v>0</v>
      </c>
    </row>
    <row r="20" spans="1:13" s="8" customFormat="1" ht="19.5" customHeight="1">
      <c r="A20" s="21"/>
      <c r="B20" s="22"/>
      <c r="C20" s="23"/>
      <c r="D20" s="23">
        <v>4210</v>
      </c>
      <c r="E20" s="24" t="s">
        <v>33</v>
      </c>
      <c r="F20" s="25"/>
      <c r="G20" s="25"/>
      <c r="H20" s="26"/>
      <c r="I20" s="25"/>
      <c r="J20" s="27"/>
      <c r="K20" s="28">
        <v>63000</v>
      </c>
      <c r="L20" s="29">
        <v>6731.64</v>
      </c>
      <c r="M20" s="30">
        <f aca="true" t="shared" si="1" ref="M20:M35">L20/K20</f>
        <v>0.10685142857142858</v>
      </c>
    </row>
    <row r="21" spans="1:13" s="8" customFormat="1" ht="19.5" customHeight="1">
      <c r="A21" s="21"/>
      <c r="B21" s="22"/>
      <c r="C21" s="23"/>
      <c r="D21" s="23">
        <v>4270</v>
      </c>
      <c r="E21" s="24" t="s">
        <v>34</v>
      </c>
      <c r="F21" s="25"/>
      <c r="G21" s="25"/>
      <c r="H21" s="26"/>
      <c r="I21" s="25"/>
      <c r="J21" s="27"/>
      <c r="K21" s="28">
        <v>310000</v>
      </c>
      <c r="L21" s="29">
        <v>47461.79</v>
      </c>
      <c r="M21" s="30">
        <f t="shared" si="1"/>
        <v>0.15310254838709678</v>
      </c>
    </row>
    <row r="22" spans="1:13" s="8" customFormat="1" ht="19.5" customHeight="1">
      <c r="A22" s="21"/>
      <c r="B22" s="22"/>
      <c r="C22" s="23"/>
      <c r="D22" s="23">
        <v>4300</v>
      </c>
      <c r="E22" s="24" t="s">
        <v>27</v>
      </c>
      <c r="F22" s="25"/>
      <c r="G22" s="25"/>
      <c r="H22" s="26"/>
      <c r="I22" s="25"/>
      <c r="J22" s="27"/>
      <c r="K22" s="28">
        <v>80000</v>
      </c>
      <c r="L22" s="29">
        <v>6337.6</v>
      </c>
      <c r="M22" s="30">
        <f t="shared" si="1"/>
        <v>0.07922</v>
      </c>
    </row>
    <row r="23" spans="1:13" s="8" customFormat="1" ht="19.5" customHeight="1">
      <c r="A23" s="21"/>
      <c r="B23" s="22"/>
      <c r="C23" s="23"/>
      <c r="D23" s="23">
        <v>6050</v>
      </c>
      <c r="E23" s="24" t="s">
        <v>35</v>
      </c>
      <c r="F23" s="25"/>
      <c r="G23" s="25"/>
      <c r="H23" s="26"/>
      <c r="I23" s="25"/>
      <c r="J23" s="27"/>
      <c r="K23" s="28">
        <v>20000</v>
      </c>
      <c r="L23" s="29">
        <v>3538</v>
      </c>
      <c r="M23" s="30">
        <f>L23/K23</f>
        <v>0.1769</v>
      </c>
    </row>
    <row r="24" spans="1:13" s="8" customFormat="1" ht="36" customHeight="1">
      <c r="A24" s="21"/>
      <c r="B24" s="22"/>
      <c r="C24" s="23"/>
      <c r="D24" s="23">
        <v>6300</v>
      </c>
      <c r="E24" s="215" t="s">
        <v>313</v>
      </c>
      <c r="F24" s="25"/>
      <c r="G24" s="25"/>
      <c r="H24" s="26"/>
      <c r="I24" s="25"/>
      <c r="J24" s="27"/>
      <c r="K24" s="28">
        <v>700000</v>
      </c>
      <c r="L24" s="29">
        <v>0</v>
      </c>
      <c r="M24" s="30">
        <f t="shared" si="1"/>
        <v>0</v>
      </c>
    </row>
    <row r="25" spans="1:14" s="1" customFormat="1" ht="26.25" customHeight="1">
      <c r="A25" s="107" t="s">
        <v>36</v>
      </c>
      <c r="B25" s="114">
        <v>700</v>
      </c>
      <c r="C25" s="114"/>
      <c r="D25" s="114"/>
      <c r="E25" s="110" t="s">
        <v>37</v>
      </c>
      <c r="F25" s="115">
        <f>SUM(F26)</f>
        <v>312300</v>
      </c>
      <c r="G25" s="115">
        <f>SUM(G26)</f>
        <v>0</v>
      </c>
      <c r="H25" s="117">
        <f>G25/F25</f>
        <v>0</v>
      </c>
      <c r="I25" s="115">
        <f>SUM(I26)</f>
        <v>402797.62</v>
      </c>
      <c r="J25" s="112">
        <f>I25/F25</f>
        <v>1.289777841818764</v>
      </c>
      <c r="K25" s="111">
        <f>SUM(K26)</f>
        <v>604000</v>
      </c>
      <c r="L25" s="111">
        <f>SUM(L26)</f>
        <v>184808.67</v>
      </c>
      <c r="M25" s="113">
        <f t="shared" si="1"/>
        <v>0.30597461920529806</v>
      </c>
      <c r="N25" s="35"/>
    </row>
    <row r="26" spans="1:13" s="8" customFormat="1" ht="19.5" customHeight="1">
      <c r="A26" s="36"/>
      <c r="B26" s="37"/>
      <c r="C26" s="38">
        <v>70005</v>
      </c>
      <c r="D26" s="38"/>
      <c r="E26" s="39" t="s">
        <v>38</v>
      </c>
      <c r="F26" s="40">
        <f>SUM(F28:F41)</f>
        <v>312300</v>
      </c>
      <c r="G26" s="40">
        <f>SUM(G28:G41)</f>
        <v>0</v>
      </c>
      <c r="H26" s="41">
        <f>G26/F26</f>
        <v>0</v>
      </c>
      <c r="I26" s="40">
        <f>SUM(I28:I41)</f>
        <v>402797.62</v>
      </c>
      <c r="J26" s="33">
        <f>I26/F26</f>
        <v>1.289777841818764</v>
      </c>
      <c r="K26" s="208">
        <f>SUM(K27:K41)</f>
        <v>604000</v>
      </c>
      <c r="L26" s="208">
        <f>SUM(L27:L41)</f>
        <v>184808.67</v>
      </c>
      <c r="M26" s="209">
        <f t="shared" si="1"/>
        <v>0.30597461920529806</v>
      </c>
    </row>
    <row r="27" spans="1:13" s="8" customFormat="1" ht="28.5" customHeight="1">
      <c r="A27" s="36"/>
      <c r="B27" s="37"/>
      <c r="C27" s="38"/>
      <c r="D27" s="44">
        <v>2650</v>
      </c>
      <c r="E27" s="45" t="s">
        <v>233</v>
      </c>
      <c r="F27" s="40"/>
      <c r="G27" s="40"/>
      <c r="H27" s="41"/>
      <c r="I27" s="40"/>
      <c r="J27" s="33"/>
      <c r="K27" s="28">
        <v>290000</v>
      </c>
      <c r="L27" s="28">
        <v>138258</v>
      </c>
      <c r="M27" s="46">
        <f t="shared" si="1"/>
        <v>0.47675172413793104</v>
      </c>
    </row>
    <row r="28" spans="1:13" s="8" customFormat="1" ht="19.5" customHeight="1">
      <c r="A28" s="21"/>
      <c r="B28" s="22"/>
      <c r="C28" s="23"/>
      <c r="D28" s="23">
        <v>4170</v>
      </c>
      <c r="E28" s="43" t="s">
        <v>39</v>
      </c>
      <c r="F28" s="29"/>
      <c r="G28" s="25"/>
      <c r="H28" s="26"/>
      <c r="I28" s="29"/>
      <c r="J28" s="34"/>
      <c r="K28" s="28">
        <v>3000</v>
      </c>
      <c r="L28" s="29">
        <v>0</v>
      </c>
      <c r="M28" s="30">
        <f t="shared" si="1"/>
        <v>0</v>
      </c>
    </row>
    <row r="29" spans="1:13" s="8" customFormat="1" ht="19.5" customHeight="1">
      <c r="A29" s="21"/>
      <c r="B29" s="22"/>
      <c r="C29" s="23"/>
      <c r="D29" s="23">
        <v>4210</v>
      </c>
      <c r="E29" s="24" t="s">
        <v>33</v>
      </c>
      <c r="F29" s="29"/>
      <c r="G29" s="25"/>
      <c r="H29" s="26"/>
      <c r="I29" s="29"/>
      <c r="J29" s="34"/>
      <c r="K29" s="28">
        <v>1000</v>
      </c>
      <c r="L29" s="29">
        <v>0</v>
      </c>
      <c r="M29" s="30"/>
    </row>
    <row r="30" spans="1:13" s="8" customFormat="1" ht="19.5" customHeight="1">
      <c r="A30" s="21"/>
      <c r="B30" s="22"/>
      <c r="C30" s="23"/>
      <c r="D30" s="23">
        <v>4270</v>
      </c>
      <c r="E30" s="43" t="s">
        <v>34</v>
      </c>
      <c r="F30" s="29"/>
      <c r="G30" s="25"/>
      <c r="H30" s="26"/>
      <c r="I30" s="29"/>
      <c r="J30" s="34"/>
      <c r="K30" s="28">
        <v>0</v>
      </c>
      <c r="L30" s="29">
        <v>0</v>
      </c>
      <c r="M30" s="30"/>
    </row>
    <row r="31" spans="1:13" s="8" customFormat="1" ht="19.5" customHeight="1">
      <c r="A31" s="21"/>
      <c r="B31" s="22"/>
      <c r="C31" s="23"/>
      <c r="D31" s="23">
        <v>4300</v>
      </c>
      <c r="E31" s="24" t="s">
        <v>27</v>
      </c>
      <c r="F31" s="29"/>
      <c r="G31" s="25"/>
      <c r="H31" s="26"/>
      <c r="I31" s="29"/>
      <c r="J31" s="34"/>
      <c r="K31" s="28">
        <v>65000</v>
      </c>
      <c r="L31" s="29">
        <v>17954</v>
      </c>
      <c r="M31" s="30">
        <f t="shared" si="1"/>
        <v>0.27621538461538464</v>
      </c>
    </row>
    <row r="32" spans="1:14" s="8" customFormat="1" ht="19.5" customHeight="1">
      <c r="A32" s="36"/>
      <c r="B32" s="37"/>
      <c r="C32" s="38"/>
      <c r="D32" s="44">
        <v>4430</v>
      </c>
      <c r="E32" s="45" t="s">
        <v>40</v>
      </c>
      <c r="F32" s="40"/>
      <c r="G32" s="40"/>
      <c r="H32" s="41"/>
      <c r="I32" s="40"/>
      <c r="J32" s="34"/>
      <c r="K32" s="28">
        <v>15000</v>
      </c>
      <c r="L32" s="28">
        <v>4877.2</v>
      </c>
      <c r="M32" s="46">
        <f t="shared" si="1"/>
        <v>0.32514666666666664</v>
      </c>
      <c r="N32" s="47"/>
    </row>
    <row r="33" spans="1:13" s="8" customFormat="1" ht="19.5" customHeight="1">
      <c r="A33" s="21"/>
      <c r="B33" s="22"/>
      <c r="C33" s="23"/>
      <c r="D33" s="23">
        <v>4530</v>
      </c>
      <c r="E33" s="24" t="s">
        <v>41</v>
      </c>
      <c r="F33" s="25"/>
      <c r="G33" s="25"/>
      <c r="H33" s="26"/>
      <c r="I33" s="25"/>
      <c r="J33" s="34"/>
      <c r="K33" s="28">
        <v>20000</v>
      </c>
      <c r="L33" s="86">
        <v>0</v>
      </c>
      <c r="M33" s="46">
        <f t="shared" si="1"/>
        <v>0</v>
      </c>
    </row>
    <row r="34" spans="1:13" s="8" customFormat="1" ht="26.25" customHeight="1">
      <c r="A34" s="21"/>
      <c r="B34" s="22"/>
      <c r="C34" s="23"/>
      <c r="D34" s="23">
        <v>4590</v>
      </c>
      <c r="E34" s="24" t="s">
        <v>42</v>
      </c>
      <c r="F34" s="25"/>
      <c r="G34" s="25"/>
      <c r="H34" s="26"/>
      <c r="I34" s="25"/>
      <c r="J34" s="34"/>
      <c r="K34" s="28">
        <v>60000</v>
      </c>
      <c r="L34" s="29">
        <v>6287</v>
      </c>
      <c r="M34" s="46">
        <f t="shared" si="1"/>
        <v>0.10478333333333334</v>
      </c>
    </row>
    <row r="35" spans="1:13" s="8" customFormat="1" ht="26.25" customHeight="1">
      <c r="A35" s="21"/>
      <c r="B35" s="22"/>
      <c r="C35" s="23"/>
      <c r="D35" s="23">
        <v>6050</v>
      </c>
      <c r="E35" s="24" t="s">
        <v>35</v>
      </c>
      <c r="F35" s="25"/>
      <c r="G35" s="25"/>
      <c r="H35" s="26"/>
      <c r="I35" s="25"/>
      <c r="J35" s="34"/>
      <c r="K35" s="28">
        <v>150000</v>
      </c>
      <c r="L35" s="29">
        <v>17432.47</v>
      </c>
      <c r="M35" s="46">
        <f t="shared" si="1"/>
        <v>0.11621646666666667</v>
      </c>
    </row>
    <row r="36" spans="1:13" s="8" customFormat="1" ht="25.5" customHeight="1">
      <c r="A36" s="21"/>
      <c r="B36" s="22"/>
      <c r="C36" s="23"/>
      <c r="D36" s="48" t="s">
        <v>43</v>
      </c>
      <c r="E36" s="24" t="s">
        <v>44</v>
      </c>
      <c r="F36" s="25">
        <v>26300</v>
      </c>
      <c r="G36" s="25"/>
      <c r="H36" s="26"/>
      <c r="I36" s="25">
        <v>46462.42</v>
      </c>
      <c r="J36" s="34">
        <f aca="true" t="shared" si="2" ref="J36:J42">I36/F36</f>
        <v>1.766631939163498</v>
      </c>
      <c r="K36" s="28"/>
      <c r="L36" s="29"/>
      <c r="M36" s="30"/>
    </row>
    <row r="37" spans="1:13" s="8" customFormat="1" ht="64.5" customHeight="1">
      <c r="A37" s="21"/>
      <c r="B37" s="22"/>
      <c r="C37" s="23"/>
      <c r="D37" s="48" t="s">
        <v>45</v>
      </c>
      <c r="E37" s="24" t="s">
        <v>46</v>
      </c>
      <c r="F37" s="25">
        <v>80000</v>
      </c>
      <c r="G37" s="25"/>
      <c r="H37" s="26"/>
      <c r="I37" s="25">
        <v>52922.62</v>
      </c>
      <c r="J37" s="34">
        <f t="shared" si="2"/>
        <v>0.66153275</v>
      </c>
      <c r="K37" s="28"/>
      <c r="L37" s="29"/>
      <c r="M37" s="30"/>
    </row>
    <row r="38" spans="1:13" s="8" customFormat="1" ht="26.25" customHeight="1">
      <c r="A38" s="21"/>
      <c r="B38" s="22"/>
      <c r="C38" s="23"/>
      <c r="D38" s="48" t="s">
        <v>264</v>
      </c>
      <c r="E38" s="24" t="s">
        <v>312</v>
      </c>
      <c r="F38" s="25">
        <v>5000</v>
      </c>
      <c r="G38" s="25"/>
      <c r="H38" s="26"/>
      <c r="I38" s="25">
        <v>1015.9</v>
      </c>
      <c r="J38" s="34">
        <f t="shared" si="2"/>
        <v>0.20318</v>
      </c>
      <c r="K38" s="28"/>
      <c r="L38" s="29"/>
      <c r="M38" s="30"/>
    </row>
    <row r="39" spans="1:13" s="8" customFormat="1" ht="36.75" customHeight="1">
      <c r="A39" s="21"/>
      <c r="B39" s="22"/>
      <c r="C39" s="23"/>
      <c r="D39" s="48" t="s">
        <v>47</v>
      </c>
      <c r="E39" s="24" t="s">
        <v>48</v>
      </c>
      <c r="F39" s="25">
        <v>200000</v>
      </c>
      <c r="G39" s="25"/>
      <c r="H39" s="26"/>
      <c r="I39" s="25">
        <v>287660</v>
      </c>
      <c r="J39" s="34">
        <f t="shared" si="2"/>
        <v>1.4383</v>
      </c>
      <c r="K39" s="28"/>
      <c r="L39" s="29"/>
      <c r="M39" s="30"/>
    </row>
    <row r="40" spans="1:13" s="8" customFormat="1" ht="21.75" customHeight="1">
      <c r="A40" s="21"/>
      <c r="B40" s="22"/>
      <c r="C40" s="23"/>
      <c r="D40" s="48" t="s">
        <v>49</v>
      </c>
      <c r="E40" s="24" t="s">
        <v>50</v>
      </c>
      <c r="F40" s="25">
        <v>1000</v>
      </c>
      <c r="G40" s="25"/>
      <c r="H40" s="26"/>
      <c r="I40" s="25">
        <v>11664.24</v>
      </c>
      <c r="J40" s="34">
        <f>I40/F40</f>
        <v>11.66424</v>
      </c>
      <c r="K40" s="28"/>
      <c r="L40" s="29"/>
      <c r="M40" s="30"/>
    </row>
    <row r="41" spans="1:13" s="8" customFormat="1" ht="19.5" customHeight="1">
      <c r="A41" s="21"/>
      <c r="B41" s="22"/>
      <c r="C41" s="23"/>
      <c r="D41" s="84" t="s">
        <v>61</v>
      </c>
      <c r="E41" s="24" t="s">
        <v>62</v>
      </c>
      <c r="F41" s="25">
        <v>0</v>
      </c>
      <c r="G41" s="25"/>
      <c r="H41" s="26"/>
      <c r="I41" s="25">
        <v>3072.44</v>
      </c>
      <c r="J41" s="34"/>
      <c r="K41" s="28"/>
      <c r="L41" s="29"/>
      <c r="M41" s="30"/>
    </row>
    <row r="42" spans="1:13" s="49" customFormat="1" ht="29.25" customHeight="1">
      <c r="A42" s="107" t="s">
        <v>51</v>
      </c>
      <c r="B42" s="114">
        <v>710</v>
      </c>
      <c r="C42" s="114"/>
      <c r="D42" s="108"/>
      <c r="E42" s="110" t="s">
        <v>52</v>
      </c>
      <c r="F42" s="115">
        <f>SUM(F43+F47+F49)</f>
        <v>40000</v>
      </c>
      <c r="G42" s="115">
        <f>SUM(G49)</f>
        <v>0</v>
      </c>
      <c r="H42" s="117">
        <f>G42/F42</f>
        <v>0</v>
      </c>
      <c r="I42" s="115">
        <f>SUM(I43+I47+I49)</f>
        <v>41523.649999999994</v>
      </c>
      <c r="J42" s="112">
        <f t="shared" si="2"/>
        <v>1.03809125</v>
      </c>
      <c r="K42" s="111">
        <f>SUM(K43+K47+K49)</f>
        <v>281925</v>
      </c>
      <c r="L42" s="111">
        <f>SUM(L43+L47+L49)</f>
        <v>81619.29999999999</v>
      </c>
      <c r="M42" s="113">
        <f aca="true" t="shared" si="3" ref="M42:M49">L42/K42</f>
        <v>0.28950713842333947</v>
      </c>
    </row>
    <row r="43" spans="1:13" s="8" customFormat="1" ht="19.5" customHeight="1">
      <c r="A43" s="10"/>
      <c r="B43" s="31"/>
      <c r="C43" s="32">
        <v>71004</v>
      </c>
      <c r="D43" s="12"/>
      <c r="E43" s="14" t="s">
        <v>53</v>
      </c>
      <c r="F43" s="15"/>
      <c r="G43" s="15"/>
      <c r="H43" s="16"/>
      <c r="I43" s="15"/>
      <c r="J43" s="17"/>
      <c r="K43" s="18">
        <f>SUM(K44:K46)</f>
        <v>74500</v>
      </c>
      <c r="L43" s="18">
        <f>SUM(L44:L46)</f>
        <v>9255.43</v>
      </c>
      <c r="M43" s="20">
        <f t="shared" si="3"/>
        <v>0.12423395973154362</v>
      </c>
    </row>
    <row r="44" spans="1:13" s="8" customFormat="1" ht="19.5" customHeight="1">
      <c r="A44" s="21"/>
      <c r="B44" s="22"/>
      <c r="C44" s="23"/>
      <c r="D44" s="48" t="s">
        <v>54</v>
      </c>
      <c r="E44" s="43" t="s">
        <v>39</v>
      </c>
      <c r="F44" s="26"/>
      <c r="G44" s="25"/>
      <c r="H44" s="26"/>
      <c r="I44" s="26"/>
      <c r="J44" s="27"/>
      <c r="K44" s="28">
        <v>33000</v>
      </c>
      <c r="L44" s="29">
        <v>0</v>
      </c>
      <c r="M44" s="30">
        <f t="shared" si="3"/>
        <v>0</v>
      </c>
    </row>
    <row r="45" spans="1:13" s="8" customFormat="1" ht="19.5" customHeight="1">
      <c r="A45" s="21"/>
      <c r="B45" s="22"/>
      <c r="C45" s="23"/>
      <c r="D45" s="48" t="s">
        <v>55</v>
      </c>
      <c r="E45" s="24" t="s">
        <v>27</v>
      </c>
      <c r="F45" s="25"/>
      <c r="G45" s="25"/>
      <c r="H45" s="26"/>
      <c r="I45" s="25"/>
      <c r="J45" s="27"/>
      <c r="K45" s="28">
        <v>38000</v>
      </c>
      <c r="L45" s="29">
        <v>9255.43</v>
      </c>
      <c r="M45" s="30">
        <f t="shared" si="3"/>
        <v>0.24356394736842105</v>
      </c>
    </row>
    <row r="46" spans="1:13" s="8" customFormat="1" ht="19.5" customHeight="1">
      <c r="A46" s="21"/>
      <c r="B46" s="22"/>
      <c r="C46" s="23"/>
      <c r="D46" s="48" t="s">
        <v>56</v>
      </c>
      <c r="E46" s="24" t="s">
        <v>40</v>
      </c>
      <c r="F46" s="25"/>
      <c r="G46" s="25"/>
      <c r="H46" s="26"/>
      <c r="I46" s="25"/>
      <c r="J46" s="27"/>
      <c r="K46" s="28">
        <v>3500</v>
      </c>
      <c r="L46" s="29">
        <v>0</v>
      </c>
      <c r="M46" s="30">
        <f t="shared" si="3"/>
        <v>0</v>
      </c>
    </row>
    <row r="47" spans="1:14" s="8" customFormat="1" ht="19.5" customHeight="1">
      <c r="A47" s="36"/>
      <c r="B47" s="37"/>
      <c r="C47" s="38">
        <v>71014</v>
      </c>
      <c r="D47" s="38"/>
      <c r="E47" s="39" t="s">
        <v>57</v>
      </c>
      <c r="F47" s="40"/>
      <c r="G47" s="40"/>
      <c r="H47" s="41"/>
      <c r="I47" s="40"/>
      <c r="J47" s="33"/>
      <c r="K47" s="208">
        <f>SUM(K48:K48)</f>
        <v>35000</v>
      </c>
      <c r="L47" s="208">
        <f>SUM(L48:L48)</f>
        <v>6471.08</v>
      </c>
      <c r="M47" s="209">
        <f t="shared" si="3"/>
        <v>0.184888</v>
      </c>
      <c r="N47" s="47"/>
    </row>
    <row r="48" spans="1:13" s="8" customFormat="1" ht="19.5" customHeight="1">
      <c r="A48" s="50"/>
      <c r="B48" s="51"/>
      <c r="C48" s="44"/>
      <c r="D48" s="52">
        <v>4300</v>
      </c>
      <c r="E48" s="45" t="s">
        <v>27</v>
      </c>
      <c r="F48" s="53"/>
      <c r="G48" s="53"/>
      <c r="H48" s="54"/>
      <c r="I48" s="53"/>
      <c r="J48" s="34"/>
      <c r="K48" s="28">
        <v>35000</v>
      </c>
      <c r="L48" s="28">
        <v>6471.08</v>
      </c>
      <c r="M48" s="46">
        <f t="shared" si="3"/>
        <v>0.184888</v>
      </c>
    </row>
    <row r="49" spans="1:13" s="8" customFormat="1" ht="19.5" customHeight="1">
      <c r="A49" s="36"/>
      <c r="B49" s="37"/>
      <c r="C49" s="38">
        <v>71035</v>
      </c>
      <c r="D49" s="55"/>
      <c r="E49" s="39" t="s">
        <v>58</v>
      </c>
      <c r="F49" s="40">
        <f>SUM(F50:F71)</f>
        <v>40000</v>
      </c>
      <c r="G49" s="40">
        <f>SUM(G50:G71)</f>
        <v>0</v>
      </c>
      <c r="H49" s="40">
        <f>SUM(H50:H71)</f>
        <v>0</v>
      </c>
      <c r="I49" s="40">
        <f>SUM(I50:I71)</f>
        <v>41523.649999999994</v>
      </c>
      <c r="J49" s="33">
        <f>I49/F49</f>
        <v>1.03809125</v>
      </c>
      <c r="K49" s="208">
        <f>SUM(K52:K71)</f>
        <v>172425</v>
      </c>
      <c r="L49" s="208">
        <f>SUM(L52:L71)</f>
        <v>65892.79</v>
      </c>
      <c r="M49" s="209">
        <f t="shared" si="3"/>
        <v>0.38215334203276785</v>
      </c>
    </row>
    <row r="50" spans="1:13" s="8" customFormat="1" ht="19.5" customHeight="1">
      <c r="A50" s="36"/>
      <c r="B50" s="37"/>
      <c r="C50" s="38"/>
      <c r="D50" s="56" t="s">
        <v>59</v>
      </c>
      <c r="E50" s="45" t="s">
        <v>60</v>
      </c>
      <c r="F50" s="53">
        <v>35000</v>
      </c>
      <c r="G50" s="53"/>
      <c r="H50" s="54"/>
      <c r="I50" s="53">
        <v>19374.67</v>
      </c>
      <c r="J50" s="34">
        <f>I50/F50</f>
        <v>0.553562</v>
      </c>
      <c r="K50" s="18"/>
      <c r="L50" s="18"/>
      <c r="M50" s="42"/>
    </row>
    <row r="51" spans="1:13" s="8" customFormat="1" ht="19.5" customHeight="1">
      <c r="A51" s="36"/>
      <c r="B51" s="37"/>
      <c r="C51" s="38"/>
      <c r="D51" s="89" t="s">
        <v>61</v>
      </c>
      <c r="E51" s="45" t="s">
        <v>62</v>
      </c>
      <c r="F51" s="53">
        <v>0</v>
      </c>
      <c r="G51" s="53"/>
      <c r="H51" s="54"/>
      <c r="I51" s="53">
        <v>17148.98</v>
      </c>
      <c r="J51" s="34"/>
      <c r="K51" s="18"/>
      <c r="L51" s="18"/>
      <c r="M51" s="42"/>
    </row>
    <row r="52" spans="1:13" s="8" customFormat="1" ht="50.25" customHeight="1">
      <c r="A52" s="50"/>
      <c r="B52" s="51"/>
      <c r="C52" s="44"/>
      <c r="D52" s="52">
        <v>2020</v>
      </c>
      <c r="E52" s="45" t="s">
        <v>63</v>
      </c>
      <c r="F52" s="53">
        <v>5000</v>
      </c>
      <c r="G52" s="53"/>
      <c r="H52" s="54"/>
      <c r="I52" s="53">
        <v>5000</v>
      </c>
      <c r="J52" s="34">
        <f>I52/F52</f>
        <v>1</v>
      </c>
      <c r="K52" s="28"/>
      <c r="L52" s="28"/>
      <c r="M52" s="46"/>
    </row>
    <row r="53" spans="1:13" s="8" customFormat="1" ht="17.25" customHeight="1">
      <c r="A53" s="50"/>
      <c r="B53" s="51"/>
      <c r="C53" s="44"/>
      <c r="D53" s="52">
        <v>3020</v>
      </c>
      <c r="E53" s="45" t="s">
        <v>64</v>
      </c>
      <c r="F53" s="53"/>
      <c r="G53" s="53"/>
      <c r="H53" s="54"/>
      <c r="I53" s="53"/>
      <c r="J53" s="34"/>
      <c r="K53" s="28">
        <v>2100</v>
      </c>
      <c r="L53" s="28">
        <v>317.42</v>
      </c>
      <c r="M53" s="46">
        <f aca="true" t="shared" si="4" ref="M53:M73">L53/K53</f>
        <v>0.15115238095238095</v>
      </c>
    </row>
    <row r="54" spans="1:13" s="8" customFormat="1" ht="19.5" customHeight="1">
      <c r="A54" s="50"/>
      <c r="B54" s="51"/>
      <c r="C54" s="44"/>
      <c r="D54" s="52">
        <v>4010</v>
      </c>
      <c r="E54" s="45" t="s">
        <v>65</v>
      </c>
      <c r="F54" s="53"/>
      <c r="G54" s="53"/>
      <c r="H54" s="54"/>
      <c r="I54" s="53"/>
      <c r="J54" s="34"/>
      <c r="K54" s="28">
        <v>103609</v>
      </c>
      <c r="L54" s="28">
        <v>39724.81</v>
      </c>
      <c r="M54" s="46">
        <f t="shared" si="4"/>
        <v>0.38341080408072653</v>
      </c>
    </row>
    <row r="55" spans="1:13" s="8" customFormat="1" ht="19.5" customHeight="1">
      <c r="A55" s="50"/>
      <c r="B55" s="51"/>
      <c r="C55" s="44"/>
      <c r="D55" s="52">
        <v>4040</v>
      </c>
      <c r="E55" s="45" t="s">
        <v>66</v>
      </c>
      <c r="F55" s="53"/>
      <c r="G55" s="53"/>
      <c r="H55" s="54"/>
      <c r="I55" s="53"/>
      <c r="J55" s="34"/>
      <c r="K55" s="28">
        <v>4936</v>
      </c>
      <c r="L55" s="28">
        <v>4935.47</v>
      </c>
      <c r="M55" s="46">
        <f t="shared" si="4"/>
        <v>0.9998926256077796</v>
      </c>
    </row>
    <row r="56" spans="1:13" s="8" customFormat="1" ht="19.5" customHeight="1">
      <c r="A56" s="50"/>
      <c r="B56" s="51"/>
      <c r="C56" s="44"/>
      <c r="D56" s="52">
        <v>4110</v>
      </c>
      <c r="E56" s="45" t="s">
        <v>67</v>
      </c>
      <c r="F56" s="53"/>
      <c r="G56" s="53"/>
      <c r="H56" s="54"/>
      <c r="I56" s="53"/>
      <c r="J56" s="34"/>
      <c r="K56" s="28">
        <v>16900</v>
      </c>
      <c r="L56" s="28">
        <v>6002.36</v>
      </c>
      <c r="M56" s="46">
        <f t="shared" si="4"/>
        <v>0.35516923076923074</v>
      </c>
    </row>
    <row r="57" spans="1:13" s="8" customFormat="1" ht="19.5" customHeight="1">
      <c r="A57" s="50"/>
      <c r="B57" s="51"/>
      <c r="C57" s="44"/>
      <c r="D57" s="52">
        <v>4120</v>
      </c>
      <c r="E57" s="45" t="s">
        <v>68</v>
      </c>
      <c r="F57" s="53"/>
      <c r="G57" s="53"/>
      <c r="H57" s="54"/>
      <c r="I57" s="53"/>
      <c r="J57" s="34"/>
      <c r="K57" s="28">
        <v>2730</v>
      </c>
      <c r="L57" s="28">
        <v>965.35</v>
      </c>
      <c r="M57" s="46">
        <f t="shared" si="4"/>
        <v>0.3536080586080586</v>
      </c>
    </row>
    <row r="58" spans="1:13" s="8" customFormat="1" ht="19.5" customHeight="1">
      <c r="A58" s="50"/>
      <c r="B58" s="51"/>
      <c r="C58" s="44"/>
      <c r="D58" s="52">
        <v>4210</v>
      </c>
      <c r="E58" s="45" t="s">
        <v>33</v>
      </c>
      <c r="F58" s="53"/>
      <c r="G58" s="53"/>
      <c r="H58" s="54"/>
      <c r="I58" s="53"/>
      <c r="J58" s="34"/>
      <c r="K58" s="28">
        <v>8350</v>
      </c>
      <c r="L58" s="28">
        <v>1778.68</v>
      </c>
      <c r="M58" s="46">
        <f t="shared" si="4"/>
        <v>0.21301556886227546</v>
      </c>
    </row>
    <row r="59" spans="1:13" s="8" customFormat="1" ht="19.5" customHeight="1">
      <c r="A59" s="50"/>
      <c r="B59" s="51"/>
      <c r="C59" s="44"/>
      <c r="D59" s="52">
        <v>4260</v>
      </c>
      <c r="E59" s="45" t="s">
        <v>69</v>
      </c>
      <c r="F59" s="53"/>
      <c r="G59" s="53"/>
      <c r="H59" s="54"/>
      <c r="I59" s="53"/>
      <c r="J59" s="34"/>
      <c r="K59" s="28">
        <v>19500</v>
      </c>
      <c r="L59" s="28">
        <v>6395.09</v>
      </c>
      <c r="M59" s="46">
        <f t="shared" si="4"/>
        <v>0.3279533333333333</v>
      </c>
    </row>
    <row r="60" spans="1:13" s="8" customFormat="1" ht="19.5" customHeight="1">
      <c r="A60" s="50"/>
      <c r="B60" s="51"/>
      <c r="C60" s="44"/>
      <c r="D60" s="52">
        <v>4270</v>
      </c>
      <c r="E60" s="45" t="s">
        <v>34</v>
      </c>
      <c r="F60" s="53"/>
      <c r="G60" s="53"/>
      <c r="H60" s="54"/>
      <c r="I60" s="53"/>
      <c r="J60" s="34"/>
      <c r="K60" s="28">
        <v>500</v>
      </c>
      <c r="L60" s="28">
        <v>0</v>
      </c>
      <c r="M60" s="46">
        <f t="shared" si="4"/>
        <v>0</v>
      </c>
    </row>
    <row r="61" spans="1:13" s="8" customFormat="1" ht="19.5" customHeight="1">
      <c r="A61" s="50"/>
      <c r="B61" s="51"/>
      <c r="C61" s="44"/>
      <c r="D61" s="52">
        <v>4280</v>
      </c>
      <c r="E61" s="45" t="s">
        <v>70</v>
      </c>
      <c r="F61" s="53"/>
      <c r="G61" s="53"/>
      <c r="H61" s="54"/>
      <c r="I61" s="53"/>
      <c r="J61" s="34"/>
      <c r="K61" s="28">
        <v>100</v>
      </c>
      <c r="L61" s="28">
        <v>0</v>
      </c>
      <c r="M61" s="46">
        <f t="shared" si="4"/>
        <v>0</v>
      </c>
    </row>
    <row r="62" spans="1:13" s="8" customFormat="1" ht="19.5" customHeight="1">
      <c r="A62" s="50"/>
      <c r="B62" s="51"/>
      <c r="C62" s="44"/>
      <c r="D62" s="56" t="s">
        <v>71</v>
      </c>
      <c r="E62" s="45" t="s">
        <v>27</v>
      </c>
      <c r="F62" s="53"/>
      <c r="G62" s="53"/>
      <c r="H62" s="54"/>
      <c r="I62" s="53"/>
      <c r="J62" s="34"/>
      <c r="K62" s="28">
        <v>6000</v>
      </c>
      <c r="L62" s="28">
        <v>3177.94</v>
      </c>
      <c r="M62" s="46">
        <f t="shared" si="4"/>
        <v>0.5296566666666667</v>
      </c>
    </row>
    <row r="63" spans="1:13" s="8" customFormat="1" ht="19.5" customHeight="1">
      <c r="A63" s="50"/>
      <c r="B63" s="51"/>
      <c r="C63" s="44"/>
      <c r="D63" s="56" t="s">
        <v>72</v>
      </c>
      <c r="E63" s="45" t="s">
        <v>73</v>
      </c>
      <c r="F63" s="53"/>
      <c r="G63" s="53"/>
      <c r="H63" s="54"/>
      <c r="I63" s="53"/>
      <c r="J63" s="34"/>
      <c r="K63" s="28">
        <v>500</v>
      </c>
      <c r="L63" s="28">
        <v>0</v>
      </c>
      <c r="M63" s="46">
        <f t="shared" si="4"/>
        <v>0</v>
      </c>
    </row>
    <row r="64" spans="1:13" s="8" customFormat="1" ht="31.5" customHeight="1">
      <c r="A64" s="50"/>
      <c r="B64" s="51"/>
      <c r="C64" s="44"/>
      <c r="D64" s="56" t="s">
        <v>74</v>
      </c>
      <c r="E64" s="45" t="s">
        <v>75</v>
      </c>
      <c r="F64" s="53"/>
      <c r="G64" s="53"/>
      <c r="H64" s="54"/>
      <c r="I64" s="53"/>
      <c r="J64" s="34"/>
      <c r="K64" s="28">
        <v>800</v>
      </c>
      <c r="L64" s="28">
        <v>345.67</v>
      </c>
      <c r="M64" s="46">
        <f t="shared" si="4"/>
        <v>0.4320875</v>
      </c>
    </row>
    <row r="65" spans="1:13" s="8" customFormat="1" ht="31.5" customHeight="1">
      <c r="A65" s="50"/>
      <c r="B65" s="51"/>
      <c r="C65" s="44"/>
      <c r="D65" s="56" t="s">
        <v>76</v>
      </c>
      <c r="E65" s="45" t="s">
        <v>77</v>
      </c>
      <c r="F65" s="53"/>
      <c r="G65" s="53"/>
      <c r="H65" s="54"/>
      <c r="I65" s="53"/>
      <c r="J65" s="34"/>
      <c r="K65" s="28">
        <v>2000</v>
      </c>
      <c r="L65" s="28">
        <v>0</v>
      </c>
      <c r="M65" s="46">
        <f t="shared" si="4"/>
        <v>0</v>
      </c>
    </row>
    <row r="66" spans="1:13" s="8" customFormat="1" ht="19.5" customHeight="1">
      <c r="A66" s="50"/>
      <c r="B66" s="51"/>
      <c r="C66" s="44"/>
      <c r="D66" s="56" t="s">
        <v>78</v>
      </c>
      <c r="E66" s="45" t="s">
        <v>79</v>
      </c>
      <c r="F66" s="53"/>
      <c r="G66" s="53"/>
      <c r="H66" s="54"/>
      <c r="I66" s="53"/>
      <c r="J66" s="34"/>
      <c r="K66" s="28">
        <v>100</v>
      </c>
      <c r="L66" s="28">
        <v>0</v>
      </c>
      <c r="M66" s="46">
        <f t="shared" si="4"/>
        <v>0</v>
      </c>
    </row>
    <row r="67" spans="1:13" s="8" customFormat="1" ht="19.5" customHeight="1">
      <c r="A67" s="50"/>
      <c r="B67" s="51"/>
      <c r="C67" s="44"/>
      <c r="D67" s="56" t="s">
        <v>56</v>
      </c>
      <c r="E67" s="45" t="s">
        <v>40</v>
      </c>
      <c r="F67" s="53"/>
      <c r="G67" s="53"/>
      <c r="H67" s="54"/>
      <c r="I67" s="53"/>
      <c r="J67" s="34"/>
      <c r="K67" s="28">
        <v>100</v>
      </c>
      <c r="L67" s="28">
        <v>0</v>
      </c>
      <c r="M67" s="46">
        <f t="shared" si="4"/>
        <v>0</v>
      </c>
    </row>
    <row r="68" spans="1:13" s="8" customFormat="1" ht="25.5" customHeight="1">
      <c r="A68" s="50"/>
      <c r="B68" s="51"/>
      <c r="C68" s="44"/>
      <c r="D68" s="56" t="s">
        <v>80</v>
      </c>
      <c r="E68" s="45" t="s">
        <v>81</v>
      </c>
      <c r="F68" s="53"/>
      <c r="G68" s="53"/>
      <c r="H68" s="54"/>
      <c r="I68" s="53"/>
      <c r="J68" s="34"/>
      <c r="K68" s="28">
        <v>3000</v>
      </c>
      <c r="L68" s="28">
        <v>2250</v>
      </c>
      <c r="M68" s="46">
        <f t="shared" si="4"/>
        <v>0.75</v>
      </c>
    </row>
    <row r="69" spans="1:13" s="8" customFormat="1" ht="25.5" customHeight="1">
      <c r="A69" s="50"/>
      <c r="B69" s="51"/>
      <c r="C69" s="44"/>
      <c r="D69" s="56" t="s">
        <v>82</v>
      </c>
      <c r="E69" s="45" t="s">
        <v>83</v>
      </c>
      <c r="F69" s="53"/>
      <c r="G69" s="53"/>
      <c r="H69" s="54"/>
      <c r="I69" s="53"/>
      <c r="J69" s="34"/>
      <c r="K69" s="28">
        <v>200</v>
      </c>
      <c r="L69" s="28">
        <v>0</v>
      </c>
      <c r="M69" s="46">
        <f t="shared" si="4"/>
        <v>0</v>
      </c>
    </row>
    <row r="70" spans="1:13" s="8" customFormat="1" ht="25.5" customHeight="1">
      <c r="A70" s="50"/>
      <c r="B70" s="51"/>
      <c r="C70" s="44"/>
      <c r="D70" s="56" t="s">
        <v>84</v>
      </c>
      <c r="E70" s="45" t="s">
        <v>85</v>
      </c>
      <c r="F70" s="53"/>
      <c r="G70" s="53"/>
      <c r="H70" s="54"/>
      <c r="I70" s="53"/>
      <c r="J70" s="34"/>
      <c r="K70" s="28">
        <v>500</v>
      </c>
      <c r="L70" s="28">
        <v>0</v>
      </c>
      <c r="M70" s="46">
        <f t="shared" si="4"/>
        <v>0</v>
      </c>
    </row>
    <row r="71" spans="1:13" s="8" customFormat="1" ht="25.5" customHeight="1">
      <c r="A71" s="50"/>
      <c r="B71" s="51"/>
      <c r="C71" s="44"/>
      <c r="D71" s="56" t="s">
        <v>86</v>
      </c>
      <c r="E71" s="45" t="s">
        <v>87</v>
      </c>
      <c r="F71" s="53"/>
      <c r="G71" s="53"/>
      <c r="H71" s="54"/>
      <c r="I71" s="53"/>
      <c r="J71" s="34"/>
      <c r="K71" s="28">
        <v>500</v>
      </c>
      <c r="L71" s="28">
        <v>0</v>
      </c>
      <c r="M71" s="46">
        <f t="shared" si="4"/>
        <v>0</v>
      </c>
    </row>
    <row r="72" spans="1:13" s="49" customFormat="1" ht="32.25" customHeight="1">
      <c r="A72" s="107" t="s">
        <v>99</v>
      </c>
      <c r="B72" s="114">
        <v>750</v>
      </c>
      <c r="C72" s="114"/>
      <c r="D72" s="114"/>
      <c r="E72" s="110" t="s">
        <v>88</v>
      </c>
      <c r="F72" s="115">
        <f>SUM(F73+F91+F99+F130)</f>
        <v>173975</v>
      </c>
      <c r="G72" s="115">
        <f>SUM(G73+G91+G99+G130)</f>
        <v>66219</v>
      </c>
      <c r="H72" s="117">
        <f>G72/F72</f>
        <v>0.38062365282368155</v>
      </c>
      <c r="I72" s="115">
        <f>SUM(I73+I91+I99+I130)</f>
        <v>100198.25</v>
      </c>
      <c r="J72" s="112">
        <f>I72/F72</f>
        <v>0.5759347607414859</v>
      </c>
      <c r="K72" s="111">
        <f>SUM(K73+K91+K99+K130+K126)</f>
        <v>3635391</v>
      </c>
      <c r="L72" s="111">
        <f>SUM(L73+L91+L99+L130+L126)</f>
        <v>1695050.2900000003</v>
      </c>
      <c r="M72" s="113">
        <f t="shared" si="4"/>
        <v>0.46626354359132216</v>
      </c>
    </row>
    <row r="73" spans="1:13" s="8" customFormat="1" ht="19.5" customHeight="1">
      <c r="A73" s="10"/>
      <c r="B73" s="31"/>
      <c r="C73" s="32">
        <v>75011</v>
      </c>
      <c r="D73" s="32"/>
      <c r="E73" s="14" t="s">
        <v>89</v>
      </c>
      <c r="F73" s="16">
        <f>SUM(F74:F87)</f>
        <v>167775</v>
      </c>
      <c r="G73" s="16">
        <f>SUM(G74:G87)</f>
        <v>64300</v>
      </c>
      <c r="H73" s="16">
        <f>G73/F73</f>
        <v>0.38325137833407835</v>
      </c>
      <c r="I73" s="16">
        <f>SUM(I74:I87)</f>
        <v>86007.94</v>
      </c>
      <c r="J73" s="33">
        <f>I73/F73</f>
        <v>0.5126385933541946</v>
      </c>
      <c r="K73" s="208">
        <f>SUM(K74:K90)</f>
        <v>334761</v>
      </c>
      <c r="L73" s="208">
        <f>SUM(L74:L90)</f>
        <v>164077.39000000004</v>
      </c>
      <c r="M73" s="126">
        <f t="shared" si="4"/>
        <v>0.49013293065799196</v>
      </c>
    </row>
    <row r="74" spans="1:13" s="8" customFormat="1" ht="51" customHeight="1">
      <c r="A74" s="21"/>
      <c r="B74" s="22"/>
      <c r="C74" s="23"/>
      <c r="D74" s="57">
        <v>2010</v>
      </c>
      <c r="E74" s="24" t="s">
        <v>25</v>
      </c>
      <c r="F74" s="25">
        <v>165500</v>
      </c>
      <c r="G74" s="25">
        <v>64300</v>
      </c>
      <c r="H74" s="26">
        <f>G74/F74</f>
        <v>0.38851963746223567</v>
      </c>
      <c r="I74" s="25">
        <v>85298</v>
      </c>
      <c r="J74" s="34">
        <f>I74/F74</f>
        <v>0.5153957703927492</v>
      </c>
      <c r="K74" s="28"/>
      <c r="L74" s="29"/>
      <c r="M74" s="20"/>
    </row>
    <row r="75" spans="1:13" s="8" customFormat="1" ht="42.75" customHeight="1">
      <c r="A75" s="21"/>
      <c r="B75" s="22"/>
      <c r="C75" s="23"/>
      <c r="D75" s="57">
        <v>2360</v>
      </c>
      <c r="E75" s="24" t="s">
        <v>90</v>
      </c>
      <c r="F75" s="25">
        <v>2275</v>
      </c>
      <c r="G75" s="25"/>
      <c r="H75" s="26"/>
      <c r="I75" s="25">
        <v>709.94</v>
      </c>
      <c r="J75" s="34">
        <f>I75/F75</f>
        <v>0.3120615384615385</v>
      </c>
      <c r="K75" s="28"/>
      <c r="L75" s="29"/>
      <c r="M75" s="20"/>
    </row>
    <row r="76" spans="1:13" s="8" customFormat="1" ht="22.5" customHeight="1">
      <c r="A76" s="21"/>
      <c r="B76" s="22"/>
      <c r="C76" s="23"/>
      <c r="D76" s="57">
        <v>3020</v>
      </c>
      <c r="E76" s="45" t="s">
        <v>64</v>
      </c>
      <c r="F76" s="25"/>
      <c r="G76" s="25"/>
      <c r="H76" s="26"/>
      <c r="I76" s="25"/>
      <c r="J76" s="34"/>
      <c r="K76" s="28">
        <v>700</v>
      </c>
      <c r="L76" s="29">
        <v>298</v>
      </c>
      <c r="M76" s="30">
        <f aca="true" t="shared" si="5" ref="M76:M84">L76/K76</f>
        <v>0.4257142857142857</v>
      </c>
    </row>
    <row r="77" spans="1:13" s="8" customFormat="1" ht="19.5" customHeight="1">
      <c r="A77" s="21"/>
      <c r="B77" s="22"/>
      <c r="C77" s="23"/>
      <c r="D77" s="57">
        <v>4010</v>
      </c>
      <c r="E77" s="24" t="s">
        <v>65</v>
      </c>
      <c r="F77" s="25"/>
      <c r="G77" s="25"/>
      <c r="H77" s="26"/>
      <c r="I77" s="25"/>
      <c r="J77" s="27"/>
      <c r="K77" s="28">
        <v>212000</v>
      </c>
      <c r="L77" s="29">
        <v>104025.1</v>
      </c>
      <c r="M77" s="30">
        <f t="shared" si="5"/>
        <v>0.4906844339622642</v>
      </c>
    </row>
    <row r="78" spans="1:13" s="8" customFormat="1" ht="19.5" customHeight="1">
      <c r="A78" s="21"/>
      <c r="B78" s="22"/>
      <c r="C78" s="23"/>
      <c r="D78" s="57">
        <v>4040</v>
      </c>
      <c r="E78" s="24" t="s">
        <v>66</v>
      </c>
      <c r="F78" s="25"/>
      <c r="G78" s="25"/>
      <c r="H78" s="26"/>
      <c r="I78" s="25"/>
      <c r="J78" s="27"/>
      <c r="K78" s="28">
        <v>14121</v>
      </c>
      <c r="L78" s="29">
        <v>14120.69</v>
      </c>
      <c r="M78" s="30">
        <f t="shared" si="5"/>
        <v>0.9999780468805326</v>
      </c>
    </row>
    <row r="79" spans="1:13" s="8" customFormat="1" ht="19.5" customHeight="1">
      <c r="A79" s="21"/>
      <c r="B79" s="22"/>
      <c r="C79" s="23"/>
      <c r="D79" s="57">
        <v>4110</v>
      </c>
      <c r="E79" s="24" t="s">
        <v>67</v>
      </c>
      <c r="F79" s="25"/>
      <c r="G79" s="25"/>
      <c r="H79" s="26"/>
      <c r="I79" s="25"/>
      <c r="J79" s="27"/>
      <c r="K79" s="28">
        <v>40000</v>
      </c>
      <c r="L79" s="29">
        <v>16858.82</v>
      </c>
      <c r="M79" s="30">
        <f t="shared" si="5"/>
        <v>0.42147049999999997</v>
      </c>
    </row>
    <row r="80" spans="1:13" s="8" customFormat="1" ht="19.5" customHeight="1">
      <c r="A80" s="21"/>
      <c r="B80" s="22"/>
      <c r="C80" s="23"/>
      <c r="D80" s="57">
        <v>4120</v>
      </c>
      <c r="E80" s="24" t="s">
        <v>68</v>
      </c>
      <c r="F80" s="25"/>
      <c r="G80" s="25"/>
      <c r="H80" s="26"/>
      <c r="I80" s="25"/>
      <c r="J80" s="27"/>
      <c r="K80" s="28">
        <v>6500</v>
      </c>
      <c r="L80" s="29">
        <v>3017.78</v>
      </c>
      <c r="M80" s="30">
        <f t="shared" si="5"/>
        <v>0.4642738461538462</v>
      </c>
    </row>
    <row r="81" spans="1:13" s="8" customFormat="1" ht="19.5" customHeight="1">
      <c r="A81" s="21"/>
      <c r="B81" s="22"/>
      <c r="C81" s="23"/>
      <c r="D81" s="57">
        <v>4210</v>
      </c>
      <c r="E81" s="24" t="s">
        <v>33</v>
      </c>
      <c r="F81" s="25"/>
      <c r="G81" s="25"/>
      <c r="H81" s="26"/>
      <c r="I81" s="25"/>
      <c r="J81" s="27"/>
      <c r="K81" s="28">
        <v>14200</v>
      </c>
      <c r="L81" s="29">
        <v>10739.2</v>
      </c>
      <c r="M81" s="30">
        <f t="shared" si="5"/>
        <v>0.7562816901408451</v>
      </c>
    </row>
    <row r="82" spans="1:13" s="8" customFormat="1" ht="19.5" customHeight="1">
      <c r="A82" s="21"/>
      <c r="B82" s="22"/>
      <c r="C82" s="23"/>
      <c r="D82" s="57">
        <v>4260</v>
      </c>
      <c r="E82" s="24" t="s">
        <v>69</v>
      </c>
      <c r="F82" s="25"/>
      <c r="G82" s="25"/>
      <c r="H82" s="26"/>
      <c r="I82" s="25"/>
      <c r="J82" s="27"/>
      <c r="K82" s="28">
        <v>700</v>
      </c>
      <c r="L82" s="29">
        <v>0</v>
      </c>
      <c r="M82" s="30">
        <f t="shared" si="5"/>
        <v>0</v>
      </c>
    </row>
    <row r="83" spans="1:13" s="8" customFormat="1" ht="19.5" customHeight="1">
      <c r="A83" s="21"/>
      <c r="B83" s="22"/>
      <c r="C83" s="23"/>
      <c r="D83" s="57">
        <v>4280</v>
      </c>
      <c r="E83" s="45" t="s">
        <v>70</v>
      </c>
      <c r="F83" s="26"/>
      <c r="G83" s="25"/>
      <c r="H83" s="26"/>
      <c r="I83" s="26"/>
      <c r="J83" s="27"/>
      <c r="K83" s="28">
        <v>200</v>
      </c>
      <c r="L83" s="29">
        <v>20</v>
      </c>
      <c r="M83" s="30">
        <f t="shared" si="5"/>
        <v>0.1</v>
      </c>
    </row>
    <row r="84" spans="1:13" s="8" customFormat="1" ht="19.5" customHeight="1">
      <c r="A84" s="21"/>
      <c r="B84" s="22"/>
      <c r="C84" s="23"/>
      <c r="D84" s="23">
        <v>4300</v>
      </c>
      <c r="E84" s="24" t="s">
        <v>27</v>
      </c>
      <c r="F84" s="26"/>
      <c r="G84" s="25">
        <f>SUM(G86:G92)</f>
        <v>0</v>
      </c>
      <c r="H84" s="26"/>
      <c r="I84" s="26"/>
      <c r="J84" s="27"/>
      <c r="K84" s="28">
        <v>22500</v>
      </c>
      <c r="L84" s="29">
        <v>6360.25</v>
      </c>
      <c r="M84" s="30">
        <f t="shared" si="5"/>
        <v>0.28267777777777775</v>
      </c>
    </row>
    <row r="85" spans="1:13" s="8" customFormat="1" ht="30" customHeight="1">
      <c r="A85" s="21"/>
      <c r="B85" s="22"/>
      <c r="C85" s="23"/>
      <c r="D85" s="23">
        <v>4370</v>
      </c>
      <c r="E85" s="45" t="s">
        <v>77</v>
      </c>
      <c r="F85" s="26"/>
      <c r="G85" s="25"/>
      <c r="H85" s="26"/>
      <c r="I85" s="26"/>
      <c r="J85" s="27"/>
      <c r="K85" s="28">
        <v>1200</v>
      </c>
      <c r="L85" s="29">
        <v>227.92</v>
      </c>
      <c r="M85" s="30">
        <f aca="true" t="shared" si="6" ref="M85:M96">L85/K85</f>
        <v>0.18993333333333332</v>
      </c>
    </row>
    <row r="86" spans="1:13" s="8" customFormat="1" ht="19.5" customHeight="1">
      <c r="A86" s="21"/>
      <c r="B86" s="22"/>
      <c r="C86" s="23"/>
      <c r="D86" s="57">
        <v>4410</v>
      </c>
      <c r="E86" s="24" t="s">
        <v>79</v>
      </c>
      <c r="F86" s="25"/>
      <c r="G86" s="25"/>
      <c r="H86" s="26"/>
      <c r="I86" s="25"/>
      <c r="J86" s="27"/>
      <c r="K86" s="28">
        <v>2000</v>
      </c>
      <c r="L86" s="29">
        <v>1050</v>
      </c>
      <c r="M86" s="30">
        <f t="shared" si="6"/>
        <v>0.525</v>
      </c>
    </row>
    <row r="87" spans="1:13" s="8" customFormat="1" ht="28.5" customHeight="1">
      <c r="A87" s="21"/>
      <c r="B87" s="22"/>
      <c r="C87" s="23"/>
      <c r="D87" s="57">
        <v>4440</v>
      </c>
      <c r="E87" s="24" t="s">
        <v>81</v>
      </c>
      <c r="F87" s="25"/>
      <c r="G87" s="25"/>
      <c r="H87" s="26"/>
      <c r="I87" s="25"/>
      <c r="J87" s="27"/>
      <c r="K87" s="28">
        <v>5740</v>
      </c>
      <c r="L87" s="29">
        <v>4305</v>
      </c>
      <c r="M87" s="30">
        <f t="shared" si="6"/>
        <v>0.75</v>
      </c>
    </row>
    <row r="88" spans="1:13" s="8" customFormat="1" ht="28.5" customHeight="1">
      <c r="A88" s="21"/>
      <c r="B88" s="22"/>
      <c r="C88" s="23"/>
      <c r="D88" s="56" t="s">
        <v>82</v>
      </c>
      <c r="E88" s="45" t="s">
        <v>83</v>
      </c>
      <c r="F88" s="25"/>
      <c r="G88" s="25"/>
      <c r="H88" s="26"/>
      <c r="I88" s="25"/>
      <c r="J88" s="27"/>
      <c r="K88" s="28">
        <v>2000</v>
      </c>
      <c r="L88" s="29">
        <v>690</v>
      </c>
      <c r="M88" s="30">
        <f t="shared" si="6"/>
        <v>0.345</v>
      </c>
    </row>
    <row r="89" spans="1:13" s="8" customFormat="1" ht="28.5" customHeight="1">
      <c r="A89" s="21"/>
      <c r="B89" s="22"/>
      <c r="C89" s="23"/>
      <c r="D89" s="56" t="s">
        <v>84</v>
      </c>
      <c r="E89" s="45" t="s">
        <v>85</v>
      </c>
      <c r="F89" s="25"/>
      <c r="G89" s="25"/>
      <c r="H89" s="26"/>
      <c r="I89" s="25"/>
      <c r="J89" s="27"/>
      <c r="K89" s="28">
        <v>1500</v>
      </c>
      <c r="L89" s="29">
        <v>201.87</v>
      </c>
      <c r="M89" s="30">
        <f t="shared" si="6"/>
        <v>0.13458</v>
      </c>
    </row>
    <row r="90" spans="1:13" s="8" customFormat="1" ht="28.5" customHeight="1">
      <c r="A90" s="21"/>
      <c r="B90" s="22"/>
      <c r="C90" s="23"/>
      <c r="D90" s="56" t="s">
        <v>86</v>
      </c>
      <c r="E90" s="45" t="s">
        <v>87</v>
      </c>
      <c r="F90" s="25"/>
      <c r="G90" s="25"/>
      <c r="H90" s="26"/>
      <c r="I90" s="25"/>
      <c r="J90" s="27"/>
      <c r="K90" s="28">
        <v>11400</v>
      </c>
      <c r="L90" s="29">
        <v>2162.76</v>
      </c>
      <c r="M90" s="30">
        <f t="shared" si="6"/>
        <v>0.18971578947368423</v>
      </c>
    </row>
    <row r="91" spans="1:13" s="8" customFormat="1" ht="19.5" customHeight="1">
      <c r="A91" s="10"/>
      <c r="B91" s="31"/>
      <c r="C91" s="32">
        <v>75022</v>
      </c>
      <c r="D91" s="13"/>
      <c r="E91" s="14" t="s">
        <v>91</v>
      </c>
      <c r="F91" s="15">
        <f>SUM(F92:F94)</f>
        <v>0</v>
      </c>
      <c r="G91" s="15"/>
      <c r="H91" s="16"/>
      <c r="I91" s="15">
        <f>SUM(I92:I94)</f>
        <v>0</v>
      </c>
      <c r="J91" s="17"/>
      <c r="K91" s="208">
        <f>SUM(K92:K98)</f>
        <v>141200</v>
      </c>
      <c r="L91" s="208">
        <f>SUM(L92:L98)</f>
        <v>63381.88</v>
      </c>
      <c r="M91" s="126">
        <f t="shared" si="6"/>
        <v>0.44888016997167135</v>
      </c>
    </row>
    <row r="92" spans="1:13" s="8" customFormat="1" ht="19.5" customHeight="1">
      <c r="A92" s="21"/>
      <c r="B92" s="22"/>
      <c r="C92" s="23"/>
      <c r="D92" s="57">
        <v>3030</v>
      </c>
      <c r="E92" s="24" t="s">
        <v>92</v>
      </c>
      <c r="F92" s="25"/>
      <c r="G92" s="25"/>
      <c r="H92" s="26"/>
      <c r="I92" s="25"/>
      <c r="J92" s="27"/>
      <c r="K92" s="28">
        <v>116000</v>
      </c>
      <c r="L92" s="29">
        <v>57796.2</v>
      </c>
      <c r="M92" s="30">
        <f t="shared" si="6"/>
        <v>0.4982431034482758</v>
      </c>
    </row>
    <row r="93" spans="1:13" s="8" customFormat="1" ht="19.5" customHeight="1">
      <c r="A93" s="21"/>
      <c r="B93" s="22"/>
      <c r="C93" s="23"/>
      <c r="D93" s="57">
        <v>4210</v>
      </c>
      <c r="E93" s="24" t="s">
        <v>33</v>
      </c>
      <c r="F93" s="25"/>
      <c r="G93" s="25"/>
      <c r="H93" s="26"/>
      <c r="I93" s="25"/>
      <c r="J93" s="27"/>
      <c r="K93" s="28">
        <v>12000</v>
      </c>
      <c r="L93" s="29">
        <v>2098.18</v>
      </c>
      <c r="M93" s="30">
        <f t="shared" si="6"/>
        <v>0.17484833333333333</v>
      </c>
    </row>
    <row r="94" spans="1:13" s="8" customFormat="1" ht="19.5" customHeight="1">
      <c r="A94" s="21"/>
      <c r="B94" s="22"/>
      <c r="C94" s="23"/>
      <c r="D94" s="23">
        <v>4300</v>
      </c>
      <c r="E94" s="24" t="s">
        <v>27</v>
      </c>
      <c r="F94" s="25"/>
      <c r="G94" s="25"/>
      <c r="H94" s="26"/>
      <c r="I94" s="25"/>
      <c r="J94" s="27"/>
      <c r="K94" s="28">
        <v>4000</v>
      </c>
      <c r="L94" s="29">
        <v>976</v>
      </c>
      <c r="M94" s="30">
        <f t="shared" si="6"/>
        <v>0.244</v>
      </c>
    </row>
    <row r="95" spans="1:13" s="8" customFormat="1" ht="30.75" customHeight="1">
      <c r="A95" s="21"/>
      <c r="B95" s="22"/>
      <c r="C95" s="23"/>
      <c r="D95" s="23">
        <v>4370</v>
      </c>
      <c r="E95" s="45" t="s">
        <v>77</v>
      </c>
      <c r="F95" s="25"/>
      <c r="G95" s="25"/>
      <c r="H95" s="26"/>
      <c r="I95" s="25"/>
      <c r="J95" s="27"/>
      <c r="K95" s="28">
        <v>1200</v>
      </c>
      <c r="L95" s="29">
        <v>193.86</v>
      </c>
      <c r="M95" s="30">
        <f t="shared" si="6"/>
        <v>0.16155</v>
      </c>
    </row>
    <row r="96" spans="1:13" s="8" customFormat="1" ht="19.5" customHeight="1">
      <c r="A96" s="21"/>
      <c r="B96" s="22"/>
      <c r="C96" s="23"/>
      <c r="D96" s="23">
        <v>4410</v>
      </c>
      <c r="E96" s="24" t="s">
        <v>79</v>
      </c>
      <c r="F96" s="25"/>
      <c r="G96" s="25"/>
      <c r="H96" s="26"/>
      <c r="I96" s="25"/>
      <c r="J96" s="27"/>
      <c r="K96" s="28">
        <v>2000</v>
      </c>
      <c r="L96" s="29">
        <v>0</v>
      </c>
      <c r="M96" s="30">
        <f t="shared" si="6"/>
        <v>0</v>
      </c>
    </row>
    <row r="97" spans="1:13" s="8" customFormat="1" ht="27" customHeight="1">
      <c r="A97" s="21"/>
      <c r="B97" s="22"/>
      <c r="C97" s="23"/>
      <c r="D97" s="23">
        <v>4740</v>
      </c>
      <c r="E97" s="45" t="s">
        <v>85</v>
      </c>
      <c r="F97" s="25"/>
      <c r="G97" s="25"/>
      <c r="H97" s="26"/>
      <c r="I97" s="25"/>
      <c r="J97" s="27"/>
      <c r="K97" s="28">
        <v>1000</v>
      </c>
      <c r="L97" s="29">
        <v>223.02</v>
      </c>
      <c r="M97" s="30">
        <f aca="true" t="shared" si="7" ref="M97:M129">L97/K97</f>
        <v>0.22302000000000002</v>
      </c>
    </row>
    <row r="98" spans="1:13" s="8" customFormat="1" ht="28.5" customHeight="1">
      <c r="A98" s="21"/>
      <c r="B98" s="22"/>
      <c r="C98" s="23"/>
      <c r="D98" s="23">
        <v>4750</v>
      </c>
      <c r="E98" s="45" t="s">
        <v>87</v>
      </c>
      <c r="F98" s="25"/>
      <c r="G98" s="25"/>
      <c r="H98" s="26"/>
      <c r="I98" s="25"/>
      <c r="J98" s="27"/>
      <c r="K98" s="28">
        <v>5000</v>
      </c>
      <c r="L98" s="29">
        <v>2094.62</v>
      </c>
      <c r="M98" s="30">
        <f t="shared" si="7"/>
        <v>0.41892399999999996</v>
      </c>
    </row>
    <row r="99" spans="1:13" s="8" customFormat="1" ht="26.25" customHeight="1">
      <c r="A99" s="10"/>
      <c r="B99" s="31"/>
      <c r="C99" s="32">
        <v>75023</v>
      </c>
      <c r="D99" s="32"/>
      <c r="E99" s="14" t="s">
        <v>93</v>
      </c>
      <c r="F99" s="16">
        <f>SUM(F100:F125)</f>
        <v>6200</v>
      </c>
      <c r="G99" s="16">
        <f>SUM(G100:G125)</f>
        <v>1919</v>
      </c>
      <c r="H99" s="16">
        <f>SUM(H100:H125)</f>
        <v>4.3725</v>
      </c>
      <c r="I99" s="16">
        <f>SUM(I100:I125)</f>
        <v>14190.310000000001</v>
      </c>
      <c r="J99" s="33">
        <f>I99/F99</f>
        <v>2.288759677419355</v>
      </c>
      <c r="K99" s="18">
        <f>SUM(K103:K125)</f>
        <v>3076614</v>
      </c>
      <c r="L99" s="18">
        <f>SUM(L103:L125)</f>
        <v>1432337.36</v>
      </c>
      <c r="M99" s="20">
        <f t="shared" si="7"/>
        <v>0.46555640714109736</v>
      </c>
    </row>
    <row r="100" spans="1:13" s="8" customFormat="1" ht="19.5" customHeight="1">
      <c r="A100" s="10"/>
      <c r="B100" s="31"/>
      <c r="C100" s="32"/>
      <c r="D100" s="48" t="s">
        <v>49</v>
      </c>
      <c r="E100" s="24" t="s">
        <v>50</v>
      </c>
      <c r="F100" s="25">
        <v>400</v>
      </c>
      <c r="G100" s="25">
        <v>1749</v>
      </c>
      <c r="H100" s="26">
        <f>G100/F100</f>
        <v>4.3725</v>
      </c>
      <c r="I100" s="25">
        <v>242.25</v>
      </c>
      <c r="J100" s="34">
        <f>I100/F100</f>
        <v>0.605625</v>
      </c>
      <c r="K100" s="18"/>
      <c r="L100" s="18"/>
      <c r="M100" s="20"/>
    </row>
    <row r="101" spans="1:13" s="8" customFormat="1" ht="19.5" customHeight="1">
      <c r="A101" s="10"/>
      <c r="B101" s="31"/>
      <c r="C101" s="32"/>
      <c r="D101" s="84" t="s">
        <v>61</v>
      </c>
      <c r="E101" s="24" t="s">
        <v>62</v>
      </c>
      <c r="F101" s="25">
        <v>0</v>
      </c>
      <c r="G101" s="25"/>
      <c r="H101" s="26"/>
      <c r="I101" s="25">
        <v>8148.06</v>
      </c>
      <c r="J101" s="34"/>
      <c r="K101" s="18"/>
      <c r="L101" s="18"/>
      <c r="M101" s="20"/>
    </row>
    <row r="102" spans="1:13" s="8" customFormat="1" ht="29.25" customHeight="1">
      <c r="A102" s="10"/>
      <c r="B102" s="31"/>
      <c r="C102" s="32"/>
      <c r="D102" s="48" t="s">
        <v>265</v>
      </c>
      <c r="E102" s="24" t="s">
        <v>266</v>
      </c>
      <c r="F102" s="25">
        <v>5800</v>
      </c>
      <c r="G102" s="25">
        <v>170</v>
      </c>
      <c r="H102" s="26"/>
      <c r="I102" s="25">
        <v>5800</v>
      </c>
      <c r="J102" s="34">
        <f>I102/F102</f>
        <v>1</v>
      </c>
      <c r="K102" s="18"/>
      <c r="L102" s="18"/>
      <c r="M102" s="20"/>
    </row>
    <row r="103" spans="1:13" s="8" customFormat="1" ht="19.5" customHeight="1">
      <c r="A103" s="10"/>
      <c r="B103" s="31"/>
      <c r="C103" s="32"/>
      <c r="D103" s="23">
        <v>3020</v>
      </c>
      <c r="E103" s="24" t="s">
        <v>64</v>
      </c>
      <c r="F103" s="26"/>
      <c r="G103" s="25"/>
      <c r="H103" s="26"/>
      <c r="I103" s="26"/>
      <c r="J103" s="34"/>
      <c r="K103" s="28">
        <v>10000</v>
      </c>
      <c r="L103" s="28">
        <v>2629.6</v>
      </c>
      <c r="M103" s="30">
        <f t="shared" si="7"/>
        <v>0.26295999999999997</v>
      </c>
    </row>
    <row r="104" spans="1:13" s="8" customFormat="1" ht="19.5" customHeight="1">
      <c r="A104" s="21"/>
      <c r="B104" s="22"/>
      <c r="C104" s="23"/>
      <c r="D104" s="23">
        <v>4010</v>
      </c>
      <c r="E104" s="24" t="s">
        <v>65</v>
      </c>
      <c r="F104" s="26"/>
      <c r="G104" s="26"/>
      <c r="H104" s="26"/>
      <c r="I104" s="26"/>
      <c r="J104" s="34"/>
      <c r="K104" s="28">
        <v>1883000</v>
      </c>
      <c r="L104" s="29">
        <v>849171.6</v>
      </c>
      <c r="M104" s="30">
        <f t="shared" si="7"/>
        <v>0.45096739245884226</v>
      </c>
    </row>
    <row r="105" spans="1:13" s="8" customFormat="1" ht="19.5" customHeight="1">
      <c r="A105" s="21"/>
      <c r="B105" s="22"/>
      <c r="C105" s="23"/>
      <c r="D105" s="23">
        <v>4040</v>
      </c>
      <c r="E105" s="24" t="s">
        <v>66</v>
      </c>
      <c r="F105" s="26"/>
      <c r="G105" s="26"/>
      <c r="H105" s="26"/>
      <c r="I105" s="26"/>
      <c r="J105" s="34"/>
      <c r="K105" s="28">
        <v>125872</v>
      </c>
      <c r="L105" s="29">
        <v>125871.78</v>
      </c>
      <c r="M105" s="30">
        <f t="shared" si="7"/>
        <v>0.9999982521927037</v>
      </c>
    </row>
    <row r="106" spans="1:13" s="8" customFormat="1" ht="19.5" customHeight="1">
      <c r="A106" s="21"/>
      <c r="B106" s="22"/>
      <c r="C106" s="23"/>
      <c r="D106" s="23">
        <v>4110</v>
      </c>
      <c r="E106" s="24" t="s">
        <v>67</v>
      </c>
      <c r="F106" s="25"/>
      <c r="G106" s="25"/>
      <c r="H106" s="26"/>
      <c r="I106" s="25"/>
      <c r="J106" s="27"/>
      <c r="K106" s="28">
        <v>284000</v>
      </c>
      <c r="L106" s="29">
        <v>134201.01</v>
      </c>
      <c r="M106" s="30">
        <f t="shared" si="7"/>
        <v>0.47253876760563385</v>
      </c>
    </row>
    <row r="107" spans="1:13" s="8" customFormat="1" ht="19.5" customHeight="1">
      <c r="A107" s="21"/>
      <c r="B107" s="22"/>
      <c r="C107" s="23"/>
      <c r="D107" s="23">
        <v>4120</v>
      </c>
      <c r="E107" s="24" t="s">
        <v>68</v>
      </c>
      <c r="F107" s="25"/>
      <c r="G107" s="25"/>
      <c r="H107" s="26"/>
      <c r="I107" s="25"/>
      <c r="J107" s="27"/>
      <c r="K107" s="28">
        <v>55138</v>
      </c>
      <c r="L107" s="29">
        <v>20771.57</v>
      </c>
      <c r="M107" s="30">
        <f t="shared" si="7"/>
        <v>0.37671968515361454</v>
      </c>
    </row>
    <row r="108" spans="1:13" s="8" customFormat="1" ht="26.25" customHeight="1">
      <c r="A108" s="21"/>
      <c r="B108" s="22"/>
      <c r="C108" s="23"/>
      <c r="D108" s="23">
        <v>4140</v>
      </c>
      <c r="E108" s="24" t="s">
        <v>94</v>
      </c>
      <c r="F108" s="25"/>
      <c r="G108" s="25"/>
      <c r="H108" s="26"/>
      <c r="I108" s="25"/>
      <c r="J108" s="27"/>
      <c r="K108" s="28">
        <v>46000</v>
      </c>
      <c r="L108" s="29">
        <v>32457</v>
      </c>
      <c r="M108" s="30">
        <f t="shared" si="7"/>
        <v>0.7055869565217391</v>
      </c>
    </row>
    <row r="109" spans="1:13" s="8" customFormat="1" ht="22.5" customHeight="1">
      <c r="A109" s="21"/>
      <c r="B109" s="22"/>
      <c r="C109" s="23"/>
      <c r="D109" s="23">
        <v>4170</v>
      </c>
      <c r="E109" s="45" t="s">
        <v>32</v>
      </c>
      <c r="F109" s="25"/>
      <c r="G109" s="25"/>
      <c r="H109" s="26"/>
      <c r="I109" s="25"/>
      <c r="J109" s="27"/>
      <c r="K109" s="28">
        <v>14240</v>
      </c>
      <c r="L109" s="29">
        <v>5426</v>
      </c>
      <c r="M109" s="30">
        <f t="shared" si="7"/>
        <v>0.3810393258426966</v>
      </c>
    </row>
    <row r="110" spans="1:13" s="8" customFormat="1" ht="19.5" customHeight="1">
      <c r="A110" s="21"/>
      <c r="B110" s="22"/>
      <c r="C110" s="23"/>
      <c r="D110" s="23">
        <v>4210</v>
      </c>
      <c r="E110" s="24" t="s">
        <v>33</v>
      </c>
      <c r="F110" s="26"/>
      <c r="G110" s="26"/>
      <c r="H110" s="26"/>
      <c r="I110" s="26"/>
      <c r="J110" s="27"/>
      <c r="K110" s="28">
        <v>180070</v>
      </c>
      <c r="L110" s="29">
        <v>53471.84</v>
      </c>
      <c r="M110" s="30">
        <f t="shared" si="7"/>
        <v>0.2969502971066807</v>
      </c>
    </row>
    <row r="111" spans="1:13" s="8" customFormat="1" ht="19.5" customHeight="1">
      <c r="A111" s="21"/>
      <c r="B111" s="22"/>
      <c r="C111" s="23"/>
      <c r="D111" s="23">
        <v>4260</v>
      </c>
      <c r="E111" s="24" t="s">
        <v>69</v>
      </c>
      <c r="F111" s="25"/>
      <c r="G111" s="25"/>
      <c r="H111" s="26"/>
      <c r="I111" s="25"/>
      <c r="J111" s="27"/>
      <c r="K111" s="28">
        <v>28900</v>
      </c>
      <c r="L111" s="29">
        <v>21244.29</v>
      </c>
      <c r="M111" s="30">
        <f t="shared" si="7"/>
        <v>0.7350965397923875</v>
      </c>
    </row>
    <row r="112" spans="1:13" s="8" customFormat="1" ht="19.5" customHeight="1">
      <c r="A112" s="21"/>
      <c r="B112" s="22"/>
      <c r="C112" s="23"/>
      <c r="D112" s="23">
        <v>4270</v>
      </c>
      <c r="E112" s="24" t="s">
        <v>34</v>
      </c>
      <c r="F112" s="25"/>
      <c r="G112" s="25"/>
      <c r="H112" s="26"/>
      <c r="I112" s="25"/>
      <c r="J112" s="27"/>
      <c r="K112" s="28">
        <v>15000</v>
      </c>
      <c r="L112" s="29">
        <v>1600</v>
      </c>
      <c r="M112" s="30">
        <f t="shared" si="7"/>
        <v>0.10666666666666667</v>
      </c>
    </row>
    <row r="113" spans="1:13" s="8" customFormat="1" ht="19.5" customHeight="1">
      <c r="A113" s="21"/>
      <c r="B113" s="22"/>
      <c r="C113" s="23"/>
      <c r="D113" s="23">
        <v>4280</v>
      </c>
      <c r="E113" s="24" t="s">
        <v>70</v>
      </c>
      <c r="F113" s="25"/>
      <c r="G113" s="25"/>
      <c r="H113" s="26"/>
      <c r="I113" s="25"/>
      <c r="J113" s="27"/>
      <c r="K113" s="28">
        <v>4000</v>
      </c>
      <c r="L113" s="29">
        <v>363</v>
      </c>
      <c r="M113" s="30">
        <f t="shared" si="7"/>
        <v>0.09075</v>
      </c>
    </row>
    <row r="114" spans="1:13" s="8" customFormat="1" ht="19.5" customHeight="1">
      <c r="A114" s="21"/>
      <c r="B114" s="22"/>
      <c r="C114" s="23"/>
      <c r="D114" s="23">
        <v>4300</v>
      </c>
      <c r="E114" s="24" t="s">
        <v>27</v>
      </c>
      <c r="F114" s="25"/>
      <c r="G114" s="25"/>
      <c r="H114" s="26"/>
      <c r="I114" s="25"/>
      <c r="J114" s="27"/>
      <c r="K114" s="28">
        <v>175383</v>
      </c>
      <c r="L114" s="29">
        <v>73311.14</v>
      </c>
      <c r="M114" s="30">
        <f t="shared" si="7"/>
        <v>0.4180059640900201</v>
      </c>
    </row>
    <row r="115" spans="1:13" s="8" customFormat="1" ht="19.5" customHeight="1">
      <c r="A115" s="21"/>
      <c r="B115" s="22"/>
      <c r="C115" s="23"/>
      <c r="D115" s="23">
        <v>4350</v>
      </c>
      <c r="E115" s="24" t="s">
        <v>73</v>
      </c>
      <c r="F115" s="25"/>
      <c r="G115" s="25"/>
      <c r="H115" s="26"/>
      <c r="I115" s="25"/>
      <c r="J115" s="27"/>
      <c r="K115" s="28">
        <v>2400</v>
      </c>
      <c r="L115" s="29">
        <v>610</v>
      </c>
      <c r="M115" s="30">
        <f t="shared" si="7"/>
        <v>0.25416666666666665</v>
      </c>
    </row>
    <row r="116" spans="1:13" s="8" customFormat="1" ht="24" customHeight="1">
      <c r="A116" s="21"/>
      <c r="B116" s="22"/>
      <c r="C116" s="23"/>
      <c r="D116" s="23">
        <v>4360</v>
      </c>
      <c r="E116" s="45" t="s">
        <v>75</v>
      </c>
      <c r="F116" s="25"/>
      <c r="G116" s="25"/>
      <c r="H116" s="26"/>
      <c r="I116" s="25"/>
      <c r="J116" s="27"/>
      <c r="K116" s="28">
        <v>9720</v>
      </c>
      <c r="L116" s="29">
        <v>4206.56</v>
      </c>
      <c r="M116" s="30">
        <f t="shared" si="7"/>
        <v>0.4327736625514404</v>
      </c>
    </row>
    <row r="117" spans="1:13" s="8" customFormat="1" ht="24" customHeight="1">
      <c r="A117" s="21"/>
      <c r="B117" s="22"/>
      <c r="C117" s="23"/>
      <c r="D117" s="23">
        <v>4370</v>
      </c>
      <c r="E117" s="45" t="s">
        <v>77</v>
      </c>
      <c r="F117" s="25"/>
      <c r="G117" s="25"/>
      <c r="H117" s="26"/>
      <c r="I117" s="25"/>
      <c r="J117" s="27"/>
      <c r="K117" s="28">
        <v>14000</v>
      </c>
      <c r="L117" s="29">
        <v>4869.2</v>
      </c>
      <c r="M117" s="30">
        <f t="shared" si="7"/>
        <v>0.3478</v>
      </c>
    </row>
    <row r="118" spans="1:13" s="8" customFormat="1" ht="19.5" customHeight="1">
      <c r="A118" s="21"/>
      <c r="B118" s="22"/>
      <c r="C118" s="23"/>
      <c r="D118" s="23">
        <v>4410</v>
      </c>
      <c r="E118" s="24" t="s">
        <v>79</v>
      </c>
      <c r="F118" s="25"/>
      <c r="G118" s="25"/>
      <c r="H118" s="26"/>
      <c r="I118" s="25"/>
      <c r="J118" s="27"/>
      <c r="K118" s="28">
        <v>2000</v>
      </c>
      <c r="L118" s="29">
        <v>1506.68</v>
      </c>
      <c r="M118" s="30">
        <f t="shared" si="7"/>
        <v>0.75334</v>
      </c>
    </row>
    <row r="119" spans="1:13" s="8" customFormat="1" ht="19.5" customHeight="1">
      <c r="A119" s="21"/>
      <c r="B119" s="22"/>
      <c r="C119" s="23"/>
      <c r="D119" s="23">
        <v>4430</v>
      </c>
      <c r="E119" s="24" t="s">
        <v>40</v>
      </c>
      <c r="F119" s="25"/>
      <c r="G119" s="25"/>
      <c r="H119" s="26"/>
      <c r="I119" s="25"/>
      <c r="J119" s="27"/>
      <c r="K119" s="28">
        <v>68000</v>
      </c>
      <c r="L119" s="29">
        <v>12661</v>
      </c>
      <c r="M119" s="30">
        <f t="shared" si="7"/>
        <v>0.18619117647058825</v>
      </c>
    </row>
    <row r="120" spans="1:13" s="8" customFormat="1" ht="26.25" customHeight="1">
      <c r="A120" s="21"/>
      <c r="B120" s="22"/>
      <c r="C120" s="23"/>
      <c r="D120" s="48" t="s">
        <v>95</v>
      </c>
      <c r="E120" s="24" t="s">
        <v>81</v>
      </c>
      <c r="F120" s="25"/>
      <c r="G120" s="25"/>
      <c r="H120" s="25"/>
      <c r="I120" s="25"/>
      <c r="J120" s="27"/>
      <c r="K120" s="28">
        <v>38850</v>
      </c>
      <c r="L120" s="29">
        <v>29137.5</v>
      </c>
      <c r="M120" s="30">
        <f t="shared" si="7"/>
        <v>0.75</v>
      </c>
    </row>
    <row r="121" spans="1:13" s="8" customFormat="1" ht="16.5" customHeight="1">
      <c r="A121" s="21"/>
      <c r="B121" s="22"/>
      <c r="C121" s="23"/>
      <c r="D121" s="48" t="s">
        <v>276</v>
      </c>
      <c r="E121" s="24" t="s">
        <v>277</v>
      </c>
      <c r="F121" s="25"/>
      <c r="G121" s="25"/>
      <c r="H121" s="25"/>
      <c r="I121" s="25"/>
      <c r="J121" s="27"/>
      <c r="K121" s="28">
        <v>23000</v>
      </c>
      <c r="L121" s="29">
        <v>22940.1</v>
      </c>
      <c r="M121" s="30">
        <f t="shared" si="7"/>
        <v>0.997395652173913</v>
      </c>
    </row>
    <row r="122" spans="1:13" s="8" customFormat="1" ht="26.25" customHeight="1">
      <c r="A122" s="21"/>
      <c r="B122" s="22"/>
      <c r="C122" s="23"/>
      <c r="D122" s="48" t="s">
        <v>82</v>
      </c>
      <c r="E122" s="45" t="s">
        <v>83</v>
      </c>
      <c r="F122" s="25"/>
      <c r="G122" s="25"/>
      <c r="H122" s="25"/>
      <c r="I122" s="25"/>
      <c r="J122" s="27"/>
      <c r="K122" s="28">
        <v>10000</v>
      </c>
      <c r="L122" s="29">
        <v>6060</v>
      </c>
      <c r="M122" s="30">
        <f t="shared" si="7"/>
        <v>0.606</v>
      </c>
    </row>
    <row r="123" spans="1:13" s="8" customFormat="1" ht="26.25" customHeight="1">
      <c r="A123" s="21"/>
      <c r="B123" s="22"/>
      <c r="C123" s="23"/>
      <c r="D123" s="48" t="s">
        <v>84</v>
      </c>
      <c r="E123" s="45" t="s">
        <v>85</v>
      </c>
      <c r="F123" s="25"/>
      <c r="G123" s="25"/>
      <c r="H123" s="25"/>
      <c r="I123" s="25"/>
      <c r="J123" s="27"/>
      <c r="K123" s="28">
        <v>9000</v>
      </c>
      <c r="L123" s="29">
        <v>2635.2</v>
      </c>
      <c r="M123" s="30">
        <f t="shared" si="7"/>
        <v>0.2928</v>
      </c>
    </row>
    <row r="124" spans="1:13" s="8" customFormat="1" ht="26.25" customHeight="1">
      <c r="A124" s="21"/>
      <c r="B124" s="22"/>
      <c r="C124" s="23"/>
      <c r="D124" s="48" t="s">
        <v>86</v>
      </c>
      <c r="E124" s="45" t="s">
        <v>87</v>
      </c>
      <c r="F124" s="25"/>
      <c r="G124" s="25"/>
      <c r="H124" s="25"/>
      <c r="I124" s="25"/>
      <c r="J124" s="27"/>
      <c r="K124" s="28">
        <v>58291</v>
      </c>
      <c r="L124" s="29">
        <v>27192.29</v>
      </c>
      <c r="M124" s="30">
        <f>L124/K124</f>
        <v>0.46649208282582216</v>
      </c>
    </row>
    <row r="125" spans="1:13" s="8" customFormat="1" ht="26.25" customHeight="1">
      <c r="A125" s="21"/>
      <c r="B125" s="22"/>
      <c r="C125" s="23"/>
      <c r="D125" s="48" t="s">
        <v>278</v>
      </c>
      <c r="E125" s="45" t="s">
        <v>35</v>
      </c>
      <c r="F125" s="25"/>
      <c r="G125" s="25"/>
      <c r="H125" s="25"/>
      <c r="I125" s="25"/>
      <c r="J125" s="27"/>
      <c r="K125" s="28">
        <v>19750</v>
      </c>
      <c r="L125" s="29">
        <v>0</v>
      </c>
      <c r="M125" s="30">
        <f t="shared" si="7"/>
        <v>0</v>
      </c>
    </row>
    <row r="126" spans="1:13" s="8" customFormat="1" ht="30.75" customHeight="1">
      <c r="A126" s="21"/>
      <c r="B126" s="22"/>
      <c r="C126" s="31">
        <v>75075</v>
      </c>
      <c r="D126" s="62"/>
      <c r="E126" s="63" t="s">
        <v>267</v>
      </c>
      <c r="F126" s="15"/>
      <c r="G126" s="15"/>
      <c r="H126" s="16"/>
      <c r="I126" s="15"/>
      <c r="J126" s="33"/>
      <c r="K126" s="18">
        <f>SUM(K127:K129)</f>
        <v>24500</v>
      </c>
      <c r="L126" s="18">
        <f>SUM(L127:L129)</f>
        <v>16388.82</v>
      </c>
      <c r="M126" s="20">
        <f t="shared" si="7"/>
        <v>0.6689314285714285</v>
      </c>
    </row>
    <row r="127" spans="1:13" s="8" customFormat="1" ht="19.5" customHeight="1">
      <c r="A127" s="21"/>
      <c r="B127" s="22"/>
      <c r="C127" s="23"/>
      <c r="D127" s="48" t="s">
        <v>54</v>
      </c>
      <c r="E127" s="24" t="s">
        <v>32</v>
      </c>
      <c r="F127" s="25"/>
      <c r="G127" s="25"/>
      <c r="H127" s="26"/>
      <c r="I127" s="25"/>
      <c r="J127" s="34"/>
      <c r="K127" s="28">
        <v>0</v>
      </c>
      <c r="L127" s="29">
        <v>0</v>
      </c>
      <c r="M127" s="30"/>
    </row>
    <row r="128" spans="1:13" s="8" customFormat="1" ht="19.5" customHeight="1">
      <c r="A128" s="21"/>
      <c r="B128" s="22"/>
      <c r="C128" s="23"/>
      <c r="D128" s="48" t="s">
        <v>229</v>
      </c>
      <c r="E128" s="24" t="s">
        <v>33</v>
      </c>
      <c r="F128" s="25"/>
      <c r="G128" s="25"/>
      <c r="H128" s="26"/>
      <c r="I128" s="25"/>
      <c r="J128" s="34"/>
      <c r="K128" s="28">
        <v>20000</v>
      </c>
      <c r="L128" s="29">
        <v>12964.2</v>
      </c>
      <c r="M128" s="30">
        <f t="shared" si="7"/>
        <v>0.6482100000000001</v>
      </c>
    </row>
    <row r="129" spans="1:13" s="8" customFormat="1" ht="19.5" customHeight="1">
      <c r="A129" s="21"/>
      <c r="B129" s="22"/>
      <c r="C129" s="23"/>
      <c r="D129" s="48" t="s">
        <v>71</v>
      </c>
      <c r="E129" s="24" t="s">
        <v>27</v>
      </c>
      <c r="F129" s="25"/>
      <c r="G129" s="25"/>
      <c r="H129" s="26"/>
      <c r="I129" s="25"/>
      <c r="J129" s="34"/>
      <c r="K129" s="28">
        <v>4500</v>
      </c>
      <c r="L129" s="29">
        <v>3424.62</v>
      </c>
      <c r="M129" s="30">
        <f t="shared" si="7"/>
        <v>0.7610266666666666</v>
      </c>
    </row>
    <row r="130" spans="1:13" s="8" customFormat="1" ht="19.5" customHeight="1">
      <c r="A130" s="10"/>
      <c r="B130" s="31"/>
      <c r="C130" s="32">
        <v>75095</v>
      </c>
      <c r="D130" s="32"/>
      <c r="E130" s="14" t="s">
        <v>24</v>
      </c>
      <c r="F130" s="15"/>
      <c r="G130" s="15">
        <f>SUM(G133:G134)</f>
        <v>0</v>
      </c>
      <c r="H130" s="16"/>
      <c r="I130" s="15"/>
      <c r="J130" s="33"/>
      <c r="K130" s="18">
        <f>SUM(K131:K134)</f>
        <v>58316</v>
      </c>
      <c r="L130" s="18">
        <f>SUM(L131:L134)</f>
        <v>18864.84</v>
      </c>
      <c r="M130" s="20">
        <f aca="true" t="shared" si="8" ref="M130:M136">L130/K130</f>
        <v>0.3234933808903217</v>
      </c>
    </row>
    <row r="131" spans="1:13" s="8" customFormat="1" ht="19.5" customHeight="1">
      <c r="A131" s="10"/>
      <c r="B131" s="31"/>
      <c r="C131" s="32"/>
      <c r="D131" s="23">
        <v>3260</v>
      </c>
      <c r="E131" s="24" t="s">
        <v>279</v>
      </c>
      <c r="F131" s="25"/>
      <c r="G131" s="25"/>
      <c r="H131" s="26"/>
      <c r="I131" s="25"/>
      <c r="J131" s="34"/>
      <c r="K131" s="28">
        <v>17816</v>
      </c>
      <c r="L131" s="28">
        <v>0</v>
      </c>
      <c r="M131" s="30">
        <f t="shared" si="8"/>
        <v>0</v>
      </c>
    </row>
    <row r="132" spans="1:13" s="8" customFormat="1" ht="19.5" customHeight="1">
      <c r="A132" s="10"/>
      <c r="B132" s="31"/>
      <c r="C132" s="32"/>
      <c r="D132" s="23">
        <v>4210</v>
      </c>
      <c r="E132" s="24" t="s">
        <v>33</v>
      </c>
      <c r="F132" s="25"/>
      <c r="G132" s="25"/>
      <c r="H132" s="26"/>
      <c r="I132" s="25"/>
      <c r="J132" s="34"/>
      <c r="K132" s="28">
        <v>28000</v>
      </c>
      <c r="L132" s="29">
        <v>10205.06</v>
      </c>
      <c r="M132" s="30">
        <f t="shared" si="8"/>
        <v>0.3644664285714286</v>
      </c>
    </row>
    <row r="133" spans="1:13" s="8" customFormat="1" ht="19.5" customHeight="1">
      <c r="A133" s="21"/>
      <c r="B133" s="22"/>
      <c r="C133" s="23"/>
      <c r="D133" s="23">
        <v>4300</v>
      </c>
      <c r="E133" s="24" t="s">
        <v>27</v>
      </c>
      <c r="F133" s="25"/>
      <c r="G133" s="25"/>
      <c r="H133" s="26"/>
      <c r="I133" s="25"/>
      <c r="J133" s="34"/>
      <c r="K133" s="28">
        <v>8000</v>
      </c>
      <c r="L133" s="29">
        <v>6521.3</v>
      </c>
      <c r="M133" s="30">
        <f t="shared" si="8"/>
        <v>0.8151625</v>
      </c>
    </row>
    <row r="134" spans="1:13" s="47" customFormat="1" ht="19.5" customHeight="1">
      <c r="A134" s="36"/>
      <c r="B134" s="37"/>
      <c r="C134" s="38"/>
      <c r="D134" s="44">
        <v>4430</v>
      </c>
      <c r="E134" s="45" t="s">
        <v>40</v>
      </c>
      <c r="F134" s="40"/>
      <c r="G134" s="40"/>
      <c r="H134" s="41"/>
      <c r="I134" s="40"/>
      <c r="J134" s="33"/>
      <c r="K134" s="28">
        <v>4500</v>
      </c>
      <c r="L134" s="28">
        <v>2138.48</v>
      </c>
      <c r="M134" s="30">
        <f t="shared" si="8"/>
        <v>0.4752177777777778</v>
      </c>
    </row>
    <row r="135" spans="1:13" s="49" customFormat="1" ht="51.75" customHeight="1">
      <c r="A135" s="107" t="s">
        <v>230</v>
      </c>
      <c r="B135" s="114">
        <v>751</v>
      </c>
      <c r="C135" s="114"/>
      <c r="D135" s="114"/>
      <c r="E135" s="110" t="s">
        <v>100</v>
      </c>
      <c r="F135" s="115">
        <f>SUM(F136+F139)</f>
        <v>23215</v>
      </c>
      <c r="G135" s="115">
        <f>SUM(G136)</f>
        <v>1200</v>
      </c>
      <c r="H135" s="115">
        <f>SUM(H136)</f>
        <v>0.5106382978723404</v>
      </c>
      <c r="I135" s="115">
        <f>SUM(I136+I139)</f>
        <v>22051</v>
      </c>
      <c r="J135" s="112">
        <f>I135/F135</f>
        <v>0.9498600043075598</v>
      </c>
      <c r="K135" s="115">
        <f>SUM(K136+K139)</f>
        <v>23215</v>
      </c>
      <c r="L135" s="115">
        <f>SUM(L136+L139)</f>
        <v>19452.28</v>
      </c>
      <c r="M135" s="113">
        <f t="shared" si="8"/>
        <v>0.8379185871203962</v>
      </c>
    </row>
    <row r="136" spans="1:13" s="8" customFormat="1" ht="31.5" customHeight="1">
      <c r="A136" s="10"/>
      <c r="B136" s="37"/>
      <c r="C136" s="32">
        <v>75101</v>
      </c>
      <c r="D136" s="32"/>
      <c r="E136" s="14" t="s">
        <v>101</v>
      </c>
      <c r="F136" s="15">
        <f>SUM(F137:F137)</f>
        <v>2350</v>
      </c>
      <c r="G136" s="15">
        <f>SUM(G137:G137)</f>
        <v>1200</v>
      </c>
      <c r="H136" s="16">
        <f>G136/F136</f>
        <v>0.5106382978723404</v>
      </c>
      <c r="I136" s="15">
        <f>SUM(I137:I137)</f>
        <v>1186</v>
      </c>
      <c r="J136" s="33">
        <f>I136/F136</f>
        <v>0.5046808510638298</v>
      </c>
      <c r="K136" s="18">
        <f>SUM(K137:K138)</f>
        <v>2350</v>
      </c>
      <c r="L136" s="18">
        <f>SUM(L137:L138)</f>
        <v>0</v>
      </c>
      <c r="M136" s="20">
        <f t="shared" si="8"/>
        <v>0</v>
      </c>
    </row>
    <row r="137" spans="1:13" s="8" customFormat="1" ht="51.75" customHeight="1">
      <c r="A137" s="21"/>
      <c r="B137" s="22"/>
      <c r="C137" s="23"/>
      <c r="D137" s="23">
        <v>2010</v>
      </c>
      <c r="E137" s="24" t="s">
        <v>25</v>
      </c>
      <c r="F137" s="26">
        <v>2350</v>
      </c>
      <c r="G137" s="25">
        <v>1200</v>
      </c>
      <c r="H137" s="26">
        <f>G137/F137</f>
        <v>0.5106382978723404</v>
      </c>
      <c r="I137" s="26">
        <v>1186</v>
      </c>
      <c r="J137" s="34">
        <f>I137/F137</f>
        <v>0.5046808510638298</v>
      </c>
      <c r="K137" s="28"/>
      <c r="L137" s="29"/>
      <c r="M137" s="20"/>
    </row>
    <row r="138" spans="1:13" s="8" customFormat="1" ht="24.75" customHeight="1">
      <c r="A138" s="21"/>
      <c r="B138" s="22"/>
      <c r="C138" s="23"/>
      <c r="D138" s="23">
        <v>4210</v>
      </c>
      <c r="E138" s="24" t="s">
        <v>33</v>
      </c>
      <c r="F138" s="26"/>
      <c r="G138" s="26"/>
      <c r="H138" s="26"/>
      <c r="I138" s="26"/>
      <c r="J138" s="34"/>
      <c r="K138" s="28">
        <v>2350</v>
      </c>
      <c r="L138" s="29">
        <v>0</v>
      </c>
      <c r="M138" s="30">
        <f>L138/K138</f>
        <v>0</v>
      </c>
    </row>
    <row r="139" spans="1:13" s="8" customFormat="1" ht="24.75" customHeight="1">
      <c r="A139" s="21"/>
      <c r="B139" s="22"/>
      <c r="C139" s="32">
        <v>75113</v>
      </c>
      <c r="D139" s="23"/>
      <c r="E139" s="14" t="s">
        <v>268</v>
      </c>
      <c r="F139" s="16">
        <f>SUM(F140)</f>
        <v>20865</v>
      </c>
      <c r="G139" s="26"/>
      <c r="H139" s="26"/>
      <c r="I139" s="16">
        <f>SUM(I140)</f>
        <v>20865</v>
      </c>
      <c r="J139" s="33">
        <f>I139/F139</f>
        <v>1</v>
      </c>
      <c r="K139" s="16">
        <f>SUM(K140:K148)</f>
        <v>20865</v>
      </c>
      <c r="L139" s="16">
        <f>SUM(L140:L148)</f>
        <v>19452.28</v>
      </c>
      <c r="M139" s="20">
        <f>L139/K139</f>
        <v>0.9322923556194583</v>
      </c>
    </row>
    <row r="140" spans="1:13" s="8" customFormat="1" ht="24.75" customHeight="1">
      <c r="A140" s="21"/>
      <c r="B140" s="22"/>
      <c r="C140" s="23"/>
      <c r="D140" s="23">
        <v>2010</v>
      </c>
      <c r="E140" s="24" t="s">
        <v>25</v>
      </c>
      <c r="F140" s="26">
        <v>20865</v>
      </c>
      <c r="G140" s="26"/>
      <c r="H140" s="26"/>
      <c r="I140" s="26">
        <v>20865</v>
      </c>
      <c r="J140" s="34">
        <f>I140/F140</f>
        <v>1</v>
      </c>
      <c r="K140" s="28"/>
      <c r="L140" s="29"/>
      <c r="M140" s="30"/>
    </row>
    <row r="141" spans="1:13" s="8" customFormat="1" ht="16.5" customHeight="1">
      <c r="A141" s="21"/>
      <c r="B141" s="22"/>
      <c r="C141" s="23"/>
      <c r="D141" s="23">
        <v>3030</v>
      </c>
      <c r="E141" s="24" t="s">
        <v>280</v>
      </c>
      <c r="F141" s="26"/>
      <c r="G141" s="26"/>
      <c r="H141" s="26"/>
      <c r="I141" s="26"/>
      <c r="J141" s="34"/>
      <c r="K141" s="28">
        <v>9900</v>
      </c>
      <c r="L141" s="29">
        <v>9900</v>
      </c>
      <c r="M141" s="30">
        <f aca="true" t="shared" si="9" ref="M141:M148">L141/K141</f>
        <v>1</v>
      </c>
    </row>
    <row r="142" spans="1:13" s="8" customFormat="1" ht="18.75" customHeight="1">
      <c r="A142" s="21"/>
      <c r="B142" s="22"/>
      <c r="C142" s="23"/>
      <c r="D142" s="23">
        <v>4110</v>
      </c>
      <c r="E142" s="24" t="s">
        <v>281</v>
      </c>
      <c r="F142" s="26"/>
      <c r="G142" s="26"/>
      <c r="H142" s="26"/>
      <c r="I142" s="26"/>
      <c r="J142" s="34"/>
      <c r="K142" s="28">
        <v>411</v>
      </c>
      <c r="L142" s="29">
        <v>0</v>
      </c>
      <c r="M142" s="30">
        <f t="shared" si="9"/>
        <v>0</v>
      </c>
    </row>
    <row r="143" spans="1:13" s="8" customFormat="1" ht="18" customHeight="1">
      <c r="A143" s="21"/>
      <c r="B143" s="22"/>
      <c r="C143" s="23"/>
      <c r="D143" s="23">
        <v>4120</v>
      </c>
      <c r="E143" s="24" t="s">
        <v>282</v>
      </c>
      <c r="F143" s="26"/>
      <c r="G143" s="26"/>
      <c r="H143" s="26"/>
      <c r="I143" s="26"/>
      <c r="J143" s="34"/>
      <c r="K143" s="28">
        <v>66</v>
      </c>
      <c r="L143" s="29">
        <v>0</v>
      </c>
      <c r="M143" s="30">
        <f t="shared" si="9"/>
        <v>0</v>
      </c>
    </row>
    <row r="144" spans="1:13" s="8" customFormat="1" ht="16.5" customHeight="1">
      <c r="A144" s="21"/>
      <c r="B144" s="22"/>
      <c r="C144" s="23"/>
      <c r="D144" s="23">
        <v>4170</v>
      </c>
      <c r="E144" s="24" t="s">
        <v>283</v>
      </c>
      <c r="F144" s="26"/>
      <c r="G144" s="26"/>
      <c r="H144" s="26"/>
      <c r="I144" s="26"/>
      <c r="J144" s="34"/>
      <c r="K144" s="28">
        <v>3779</v>
      </c>
      <c r="L144" s="29">
        <v>2880.02</v>
      </c>
      <c r="M144" s="30">
        <f t="shared" si="9"/>
        <v>0.7621116697539031</v>
      </c>
    </row>
    <row r="145" spans="1:13" s="8" customFormat="1" ht="16.5" customHeight="1">
      <c r="A145" s="21"/>
      <c r="B145" s="22"/>
      <c r="C145" s="23"/>
      <c r="D145" s="23">
        <v>4210</v>
      </c>
      <c r="E145" s="24" t="s">
        <v>284</v>
      </c>
      <c r="F145" s="26"/>
      <c r="G145" s="26"/>
      <c r="H145" s="26"/>
      <c r="I145" s="26"/>
      <c r="J145" s="34"/>
      <c r="K145" s="28">
        <v>5509</v>
      </c>
      <c r="L145" s="29">
        <v>5496.66</v>
      </c>
      <c r="M145" s="30">
        <f t="shared" si="9"/>
        <v>0.9977600290433836</v>
      </c>
    </row>
    <row r="146" spans="1:13" s="8" customFormat="1" ht="17.25" customHeight="1">
      <c r="A146" s="21"/>
      <c r="B146" s="22"/>
      <c r="C146" s="23"/>
      <c r="D146" s="23">
        <v>4300</v>
      </c>
      <c r="E146" s="24" t="s">
        <v>285</v>
      </c>
      <c r="F146" s="26"/>
      <c r="G146" s="26"/>
      <c r="H146" s="26"/>
      <c r="I146" s="26"/>
      <c r="J146" s="34"/>
      <c r="K146" s="28">
        <v>250</v>
      </c>
      <c r="L146" s="29">
        <v>225.6</v>
      </c>
      <c r="M146" s="30">
        <f t="shared" si="9"/>
        <v>0.9024</v>
      </c>
    </row>
    <row r="147" spans="1:13" s="8" customFormat="1" ht="19.5" customHeight="1">
      <c r="A147" s="21"/>
      <c r="B147" s="22"/>
      <c r="C147" s="23"/>
      <c r="D147" s="23">
        <v>4740</v>
      </c>
      <c r="E147" s="24" t="s">
        <v>286</v>
      </c>
      <c r="F147" s="26"/>
      <c r="G147" s="26"/>
      <c r="H147" s="26"/>
      <c r="I147" s="26"/>
      <c r="J147" s="34"/>
      <c r="K147" s="28">
        <v>200</v>
      </c>
      <c r="L147" s="29">
        <v>200</v>
      </c>
      <c r="M147" s="30">
        <f t="shared" si="9"/>
        <v>1</v>
      </c>
    </row>
    <row r="148" spans="1:13" s="8" customFormat="1" ht="22.5" customHeight="1">
      <c r="A148" s="21"/>
      <c r="B148" s="22"/>
      <c r="C148" s="23"/>
      <c r="D148" s="23">
        <v>4750</v>
      </c>
      <c r="E148" s="24" t="s">
        <v>287</v>
      </c>
      <c r="F148" s="26"/>
      <c r="G148" s="26"/>
      <c r="H148" s="26"/>
      <c r="I148" s="26"/>
      <c r="J148" s="34"/>
      <c r="K148" s="28">
        <v>750</v>
      </c>
      <c r="L148" s="29">
        <v>750</v>
      </c>
      <c r="M148" s="30">
        <f t="shared" si="9"/>
        <v>1</v>
      </c>
    </row>
    <row r="149" spans="1:13" s="49" customFormat="1" ht="31.5" customHeight="1">
      <c r="A149" s="107" t="s">
        <v>231</v>
      </c>
      <c r="B149" s="114">
        <v>754</v>
      </c>
      <c r="C149" s="114"/>
      <c r="D149" s="114"/>
      <c r="E149" s="110" t="s">
        <v>102</v>
      </c>
      <c r="F149" s="111">
        <f>SUM(F150+F152+F161)</f>
        <v>4000</v>
      </c>
      <c r="G149" s="115" t="e">
        <f>SUM(G152+#REF!)</f>
        <v>#REF!</v>
      </c>
      <c r="H149" s="115" t="e">
        <f>SUM(H152+#REF!)</f>
        <v>#REF!</v>
      </c>
      <c r="I149" s="111">
        <f>SUM(I150+I152+I161)</f>
        <v>4000</v>
      </c>
      <c r="J149" s="112">
        <f>I149/F149</f>
        <v>1</v>
      </c>
      <c r="K149" s="111">
        <f>SUM(K150+K152+K161)</f>
        <v>81500</v>
      </c>
      <c r="L149" s="111">
        <f>SUM(L150+L152+L161)</f>
        <v>50302.979999999996</v>
      </c>
      <c r="M149" s="113">
        <f aca="true" t="shared" si="10" ref="M149:M164">L149/K149</f>
        <v>0.6172144785276074</v>
      </c>
    </row>
    <row r="150" spans="1:13" s="49" customFormat="1" ht="24" customHeight="1">
      <c r="A150" s="168"/>
      <c r="B150" s="182"/>
      <c r="C150" s="184">
        <v>75411</v>
      </c>
      <c r="D150" s="184"/>
      <c r="E150" s="185" t="s">
        <v>289</v>
      </c>
      <c r="F150" s="183"/>
      <c r="G150" s="183"/>
      <c r="H150" s="183"/>
      <c r="I150" s="183"/>
      <c r="J150" s="186"/>
      <c r="K150" s="187">
        <f>SUM(K151)</f>
        <v>34000</v>
      </c>
      <c r="L150" s="187">
        <f>SUM(L151)</f>
        <v>34000</v>
      </c>
      <c r="M150" s="20">
        <f t="shared" si="10"/>
        <v>1</v>
      </c>
    </row>
    <row r="151" spans="1:13" s="49" customFormat="1" ht="35.25" customHeight="1">
      <c r="A151" s="168"/>
      <c r="B151" s="182"/>
      <c r="C151" s="182"/>
      <c r="D151" s="188">
        <v>6300</v>
      </c>
      <c r="E151" s="178" t="s">
        <v>288</v>
      </c>
      <c r="F151" s="183"/>
      <c r="G151" s="183"/>
      <c r="H151" s="183"/>
      <c r="I151" s="183"/>
      <c r="J151" s="172"/>
      <c r="K151" s="177">
        <v>34000</v>
      </c>
      <c r="L151" s="177">
        <v>34000</v>
      </c>
      <c r="M151" s="30">
        <f>L151/K151</f>
        <v>1</v>
      </c>
    </row>
    <row r="152" spans="1:13" s="8" customFormat="1" ht="19.5" customHeight="1">
      <c r="A152" s="10"/>
      <c r="B152" s="31"/>
      <c r="C152" s="32">
        <v>75412</v>
      </c>
      <c r="D152" s="32"/>
      <c r="E152" s="14" t="s">
        <v>103</v>
      </c>
      <c r="F152" s="15">
        <f>SUM(F153:F160)</f>
        <v>4000</v>
      </c>
      <c r="G152" s="15"/>
      <c r="H152" s="16"/>
      <c r="I152" s="15">
        <f>SUM(I153:I160)</f>
        <v>4000</v>
      </c>
      <c r="J152" s="172">
        <f>I152/F152</f>
        <v>1</v>
      </c>
      <c r="K152" s="96">
        <f>SUM(K153:K160)</f>
        <v>42000</v>
      </c>
      <c r="L152" s="15">
        <f>SUM(L153:L160)</f>
        <v>15820.029999999999</v>
      </c>
      <c r="M152" s="20">
        <f t="shared" si="10"/>
        <v>0.37666738095238095</v>
      </c>
    </row>
    <row r="153" spans="1:13" s="8" customFormat="1" ht="30" customHeight="1">
      <c r="A153" s="10"/>
      <c r="B153" s="31"/>
      <c r="C153" s="32"/>
      <c r="D153" s="23">
        <v>2320</v>
      </c>
      <c r="E153" s="24" t="s">
        <v>311</v>
      </c>
      <c r="F153" s="25">
        <v>4000</v>
      </c>
      <c r="G153" s="15"/>
      <c r="H153" s="16"/>
      <c r="I153" s="25">
        <v>4000</v>
      </c>
      <c r="J153" s="214">
        <f>I153/F153</f>
        <v>1</v>
      </c>
      <c r="K153" s="18"/>
      <c r="L153" s="18"/>
      <c r="M153" s="20"/>
    </row>
    <row r="154" spans="1:13" s="47" customFormat="1" ht="19.5" customHeight="1">
      <c r="A154" s="36"/>
      <c r="B154" s="37"/>
      <c r="C154" s="38"/>
      <c r="D154" s="44">
        <v>4210</v>
      </c>
      <c r="E154" s="45" t="s">
        <v>33</v>
      </c>
      <c r="F154" s="41"/>
      <c r="G154" s="41"/>
      <c r="H154" s="41"/>
      <c r="I154" s="41"/>
      <c r="J154" s="34"/>
      <c r="K154" s="28">
        <v>18000</v>
      </c>
      <c r="L154" s="28">
        <v>2361.03</v>
      </c>
      <c r="M154" s="46">
        <f t="shared" si="10"/>
        <v>0.13116833333333333</v>
      </c>
    </row>
    <row r="155" spans="1:13" s="8" customFormat="1" ht="19.5" customHeight="1">
      <c r="A155" s="36"/>
      <c r="B155" s="22"/>
      <c r="C155" s="23"/>
      <c r="D155" s="23">
        <v>4260</v>
      </c>
      <c r="E155" s="24" t="s">
        <v>69</v>
      </c>
      <c r="F155" s="26"/>
      <c r="G155" s="26"/>
      <c r="H155" s="26"/>
      <c r="I155" s="26"/>
      <c r="J155" s="27"/>
      <c r="K155" s="28">
        <v>3000</v>
      </c>
      <c r="L155" s="29">
        <v>0</v>
      </c>
      <c r="M155" s="30">
        <f t="shared" si="10"/>
        <v>0</v>
      </c>
    </row>
    <row r="156" spans="1:13" s="8" customFormat="1" ht="19.5" customHeight="1">
      <c r="A156" s="21"/>
      <c r="B156" s="37"/>
      <c r="C156" s="23"/>
      <c r="D156" s="23">
        <v>4270</v>
      </c>
      <c r="E156" s="24" t="s">
        <v>34</v>
      </c>
      <c r="F156" s="26"/>
      <c r="G156" s="26"/>
      <c r="H156" s="26"/>
      <c r="I156" s="26"/>
      <c r="J156" s="27"/>
      <c r="K156" s="28">
        <v>3000</v>
      </c>
      <c r="L156" s="29">
        <v>0</v>
      </c>
      <c r="M156" s="30">
        <f t="shared" si="10"/>
        <v>0</v>
      </c>
    </row>
    <row r="157" spans="1:13" s="8" customFormat="1" ht="19.5" customHeight="1">
      <c r="A157" s="21"/>
      <c r="B157" s="37"/>
      <c r="C157" s="23"/>
      <c r="D157" s="23">
        <v>4280</v>
      </c>
      <c r="E157" s="24" t="s">
        <v>104</v>
      </c>
      <c r="F157" s="26"/>
      <c r="G157" s="26"/>
      <c r="H157" s="26"/>
      <c r="I157" s="26"/>
      <c r="J157" s="27"/>
      <c r="K157" s="28">
        <v>2000</v>
      </c>
      <c r="L157" s="29">
        <v>0</v>
      </c>
      <c r="M157" s="30">
        <f t="shared" si="10"/>
        <v>0</v>
      </c>
    </row>
    <row r="158" spans="1:13" s="8" customFormat="1" ht="19.5" customHeight="1">
      <c r="A158" s="21"/>
      <c r="B158" s="22"/>
      <c r="C158" s="23"/>
      <c r="D158" s="23">
        <v>4300</v>
      </c>
      <c r="E158" s="24" t="s">
        <v>27</v>
      </c>
      <c r="F158" s="26"/>
      <c r="G158" s="26"/>
      <c r="H158" s="26"/>
      <c r="I158" s="26"/>
      <c r="J158" s="27"/>
      <c r="K158" s="28">
        <v>2000</v>
      </c>
      <c r="L158" s="29">
        <v>1515.2</v>
      </c>
      <c r="M158" s="30">
        <f t="shared" si="10"/>
        <v>0.7576</v>
      </c>
    </row>
    <row r="159" spans="1:13" s="8" customFormat="1" ht="19.5" customHeight="1">
      <c r="A159" s="21"/>
      <c r="B159" s="22"/>
      <c r="C159" s="23"/>
      <c r="D159" s="23">
        <v>4430</v>
      </c>
      <c r="E159" s="24" t="s">
        <v>40</v>
      </c>
      <c r="F159" s="26"/>
      <c r="G159" s="26"/>
      <c r="H159" s="26"/>
      <c r="I159" s="26"/>
      <c r="J159" s="27"/>
      <c r="K159" s="28">
        <v>2000</v>
      </c>
      <c r="L159" s="29">
        <v>0</v>
      </c>
      <c r="M159" s="30">
        <f t="shared" si="10"/>
        <v>0</v>
      </c>
    </row>
    <row r="160" spans="1:13" s="8" customFormat="1" ht="19.5" customHeight="1">
      <c r="A160" s="21"/>
      <c r="B160" s="22"/>
      <c r="C160" s="23"/>
      <c r="D160" s="23">
        <v>6060</v>
      </c>
      <c r="E160" s="24" t="s">
        <v>96</v>
      </c>
      <c r="F160" s="26"/>
      <c r="G160" s="26"/>
      <c r="H160" s="26"/>
      <c r="I160" s="26"/>
      <c r="J160" s="27"/>
      <c r="K160" s="28">
        <v>12000</v>
      </c>
      <c r="L160" s="29">
        <v>11943.8</v>
      </c>
      <c r="M160" s="30">
        <f t="shared" si="10"/>
        <v>0.9953166666666666</v>
      </c>
    </row>
    <row r="161" spans="1:13" s="8" customFormat="1" ht="19.5" customHeight="1">
      <c r="A161" s="10"/>
      <c r="B161" s="31"/>
      <c r="C161" s="32">
        <v>75414</v>
      </c>
      <c r="D161" s="32"/>
      <c r="E161" s="14" t="s">
        <v>105</v>
      </c>
      <c r="F161" s="16"/>
      <c r="G161" s="16"/>
      <c r="H161" s="16"/>
      <c r="I161" s="16"/>
      <c r="J161" s="17"/>
      <c r="K161" s="18">
        <f>SUM(K162:K164)</f>
        <v>5500</v>
      </c>
      <c r="L161" s="18">
        <f>SUM(L162:L164)</f>
        <v>482.95</v>
      </c>
      <c r="M161" s="20">
        <f t="shared" si="10"/>
        <v>0.0878090909090909</v>
      </c>
    </row>
    <row r="162" spans="1:13" s="8" customFormat="1" ht="19.5" customHeight="1">
      <c r="A162" s="21"/>
      <c r="B162" s="22"/>
      <c r="C162" s="23"/>
      <c r="D162" s="23">
        <v>4210</v>
      </c>
      <c r="E162" s="45" t="s">
        <v>33</v>
      </c>
      <c r="F162" s="26"/>
      <c r="G162" s="26"/>
      <c r="H162" s="26"/>
      <c r="I162" s="26"/>
      <c r="J162" s="27"/>
      <c r="K162" s="28">
        <v>2500</v>
      </c>
      <c r="L162" s="29">
        <v>0</v>
      </c>
      <c r="M162" s="30">
        <f t="shared" si="10"/>
        <v>0</v>
      </c>
    </row>
    <row r="163" spans="1:13" s="8" customFormat="1" ht="19.5" customHeight="1">
      <c r="A163" s="21"/>
      <c r="B163" s="22"/>
      <c r="C163" s="23"/>
      <c r="D163" s="23">
        <v>4260</v>
      </c>
      <c r="E163" s="45" t="s">
        <v>69</v>
      </c>
      <c r="F163" s="26"/>
      <c r="G163" s="26"/>
      <c r="H163" s="26"/>
      <c r="I163" s="26"/>
      <c r="J163" s="27"/>
      <c r="K163" s="28">
        <v>1000</v>
      </c>
      <c r="L163" s="29">
        <v>482.95</v>
      </c>
      <c r="M163" s="30">
        <f t="shared" si="10"/>
        <v>0.48295</v>
      </c>
    </row>
    <row r="164" spans="1:13" s="8" customFormat="1" ht="19.5" customHeight="1">
      <c r="A164" s="21"/>
      <c r="B164" s="22"/>
      <c r="C164" s="23"/>
      <c r="D164" s="23">
        <v>4270</v>
      </c>
      <c r="E164" s="24" t="s">
        <v>34</v>
      </c>
      <c r="F164" s="26"/>
      <c r="G164" s="26"/>
      <c r="H164" s="26"/>
      <c r="I164" s="26"/>
      <c r="J164" s="27"/>
      <c r="K164" s="28">
        <v>2000</v>
      </c>
      <c r="L164" s="29">
        <v>0</v>
      </c>
      <c r="M164" s="30">
        <f t="shared" si="10"/>
        <v>0</v>
      </c>
    </row>
    <row r="165" spans="1:13" s="49" customFormat="1" ht="68.25" customHeight="1">
      <c r="A165" s="107" t="s">
        <v>148</v>
      </c>
      <c r="B165" s="114">
        <v>756</v>
      </c>
      <c r="C165" s="114"/>
      <c r="D165" s="114"/>
      <c r="E165" s="110" t="s">
        <v>107</v>
      </c>
      <c r="F165" s="117">
        <f>SUM(F166+F169+F177+F189+F194)</f>
        <v>10474727</v>
      </c>
      <c r="G165" s="117">
        <f>SUM(G166+G169+G177+G189+G194)</f>
        <v>0</v>
      </c>
      <c r="H165" s="117">
        <f>G165/F165</f>
        <v>0</v>
      </c>
      <c r="I165" s="117">
        <f>SUM(I166+I169+I177+I189+I194)</f>
        <v>4922795.959999999</v>
      </c>
      <c r="J165" s="112">
        <f>I165/F165</f>
        <v>0.46996890324683394</v>
      </c>
      <c r="K165" s="111">
        <f>SUM(K166+K169+K177+K181+K184+K197)</f>
        <v>5443</v>
      </c>
      <c r="L165" s="111">
        <f>SUM(L166+L169+L177+L181+L184+L197)</f>
        <v>3318.06</v>
      </c>
      <c r="M165" s="113">
        <f>L165/K165</f>
        <v>0.6096013227999265</v>
      </c>
    </row>
    <row r="166" spans="1:13" s="8" customFormat="1" ht="29.25" customHeight="1">
      <c r="A166" s="10"/>
      <c r="B166" s="31"/>
      <c r="C166" s="32">
        <v>75601</v>
      </c>
      <c r="D166" s="32"/>
      <c r="E166" s="14" t="s">
        <v>108</v>
      </c>
      <c r="F166" s="16">
        <f>SUM(F167)</f>
        <v>15800</v>
      </c>
      <c r="G166" s="16">
        <f>SUM(G167:G167)</f>
        <v>0</v>
      </c>
      <c r="H166" s="16">
        <f>G166/F166</f>
        <v>0</v>
      </c>
      <c r="I166" s="16">
        <f>SUM(I167:I168)</f>
        <v>9633.64</v>
      </c>
      <c r="J166" s="33">
        <f>I166/F166</f>
        <v>0.6097240506329114</v>
      </c>
      <c r="K166" s="18"/>
      <c r="L166" s="19"/>
      <c r="M166" s="20"/>
    </row>
    <row r="167" spans="1:13" s="8" customFormat="1" ht="27" customHeight="1">
      <c r="A167" s="21"/>
      <c r="B167" s="22"/>
      <c r="C167" s="23"/>
      <c r="D167" s="48" t="s">
        <v>109</v>
      </c>
      <c r="E167" s="24" t="s">
        <v>110</v>
      </c>
      <c r="F167" s="26">
        <v>15800</v>
      </c>
      <c r="G167" s="26"/>
      <c r="H167" s="26"/>
      <c r="I167" s="26">
        <v>9167.32</v>
      </c>
      <c r="J167" s="34">
        <f>I167/F167</f>
        <v>0.5802101265822784</v>
      </c>
      <c r="K167" s="28"/>
      <c r="L167" s="29"/>
      <c r="M167" s="30"/>
    </row>
    <row r="168" spans="1:13" s="8" customFormat="1" ht="27" customHeight="1">
      <c r="A168" s="21"/>
      <c r="B168" s="22"/>
      <c r="C168" s="23"/>
      <c r="D168" s="48" t="s">
        <v>111</v>
      </c>
      <c r="E168" s="24" t="s">
        <v>112</v>
      </c>
      <c r="F168" s="26">
        <v>0</v>
      </c>
      <c r="G168" s="26"/>
      <c r="H168" s="26"/>
      <c r="I168" s="26">
        <v>466.32</v>
      </c>
      <c r="J168" s="34"/>
      <c r="K168" s="28"/>
      <c r="L168" s="29"/>
      <c r="M168" s="30"/>
    </row>
    <row r="169" spans="1:13" s="8" customFormat="1" ht="54.75" customHeight="1">
      <c r="A169" s="10"/>
      <c r="B169" s="31"/>
      <c r="C169" s="32">
        <v>75615</v>
      </c>
      <c r="D169" s="32"/>
      <c r="E169" s="14" t="s">
        <v>113</v>
      </c>
      <c r="F169" s="16">
        <f>SUM(F170:F176)</f>
        <v>2222867</v>
      </c>
      <c r="G169" s="16">
        <f>SUM(G170:G176)</f>
        <v>0</v>
      </c>
      <c r="H169" s="16">
        <f>G169/F169</f>
        <v>0</v>
      </c>
      <c r="I169" s="16">
        <f>SUM(I170:I176)</f>
        <v>1150613.8299999998</v>
      </c>
      <c r="J169" s="33">
        <f aca="true" t="shared" si="11" ref="J169:J190">I169/F169</f>
        <v>0.517626034306146</v>
      </c>
      <c r="K169" s="18"/>
      <c r="L169" s="19"/>
      <c r="M169" s="20"/>
    </row>
    <row r="170" spans="1:13" s="8" customFormat="1" ht="19.5" customHeight="1">
      <c r="A170" s="21"/>
      <c r="B170" s="22"/>
      <c r="C170" s="23"/>
      <c r="D170" s="48" t="s">
        <v>114</v>
      </c>
      <c r="E170" s="24" t="s">
        <v>115</v>
      </c>
      <c r="F170" s="26">
        <v>2038000</v>
      </c>
      <c r="G170" s="26"/>
      <c r="H170" s="26"/>
      <c r="I170" s="26">
        <v>1028001.23</v>
      </c>
      <c r="J170" s="34">
        <f t="shared" si="11"/>
        <v>0.5044166977428852</v>
      </c>
      <c r="K170" s="28"/>
      <c r="L170" s="29"/>
      <c r="M170" s="30"/>
    </row>
    <row r="171" spans="1:13" s="8" customFormat="1" ht="19.5" customHeight="1">
      <c r="A171" s="21"/>
      <c r="B171" s="22"/>
      <c r="C171" s="23"/>
      <c r="D171" s="48" t="s">
        <v>116</v>
      </c>
      <c r="E171" s="24" t="s">
        <v>117</v>
      </c>
      <c r="F171" s="26">
        <v>167</v>
      </c>
      <c r="G171" s="26"/>
      <c r="H171" s="26"/>
      <c r="I171" s="26">
        <v>0</v>
      </c>
      <c r="J171" s="34">
        <f t="shared" si="11"/>
        <v>0</v>
      </c>
      <c r="K171" s="28"/>
      <c r="L171" s="29"/>
      <c r="M171" s="30"/>
    </row>
    <row r="172" spans="1:13" s="8" customFormat="1" ht="19.5" customHeight="1">
      <c r="A172" s="21"/>
      <c r="B172" s="22"/>
      <c r="C172" s="23"/>
      <c r="D172" s="48" t="s">
        <v>118</v>
      </c>
      <c r="E172" s="24" t="s">
        <v>119</v>
      </c>
      <c r="F172" s="26">
        <v>2700</v>
      </c>
      <c r="G172" s="26"/>
      <c r="H172" s="26"/>
      <c r="I172" s="26">
        <v>1475</v>
      </c>
      <c r="J172" s="34">
        <f t="shared" si="11"/>
        <v>0.5462962962962963</v>
      </c>
      <c r="K172" s="28"/>
      <c r="L172" s="29"/>
      <c r="M172" s="30"/>
    </row>
    <row r="173" spans="1:14" s="8" customFormat="1" ht="19.5" customHeight="1">
      <c r="A173" s="36"/>
      <c r="B173" s="37"/>
      <c r="C173" s="38"/>
      <c r="D173" s="56" t="s">
        <v>120</v>
      </c>
      <c r="E173" s="45" t="s">
        <v>121</v>
      </c>
      <c r="F173" s="53">
        <v>165000</v>
      </c>
      <c r="G173" s="53"/>
      <c r="H173" s="54"/>
      <c r="I173" s="53">
        <v>114714</v>
      </c>
      <c r="J173" s="34">
        <f t="shared" si="11"/>
        <v>0.6952363636363637</v>
      </c>
      <c r="K173" s="28"/>
      <c r="L173" s="28"/>
      <c r="M173" s="46"/>
      <c r="N173" s="47"/>
    </row>
    <row r="174" spans="1:13" s="8" customFormat="1" ht="19.5" customHeight="1">
      <c r="A174" s="21"/>
      <c r="B174" s="22"/>
      <c r="C174" s="23"/>
      <c r="D174" s="48" t="s">
        <v>122</v>
      </c>
      <c r="E174" s="24" t="s">
        <v>123</v>
      </c>
      <c r="F174" s="26">
        <v>15000</v>
      </c>
      <c r="G174" s="25"/>
      <c r="H174" s="26"/>
      <c r="I174" s="26">
        <v>5249</v>
      </c>
      <c r="J174" s="34">
        <f t="shared" si="11"/>
        <v>0.3499333333333333</v>
      </c>
      <c r="K174" s="28"/>
      <c r="L174" s="29"/>
      <c r="M174" s="30"/>
    </row>
    <row r="175" spans="1:13" s="8" customFormat="1" ht="19.5" customHeight="1">
      <c r="A175" s="21"/>
      <c r="B175" s="22"/>
      <c r="C175" s="23"/>
      <c r="D175" s="84" t="s">
        <v>97</v>
      </c>
      <c r="E175" s="24" t="s">
        <v>98</v>
      </c>
      <c r="F175" s="26">
        <v>0</v>
      </c>
      <c r="G175" s="25"/>
      <c r="H175" s="26"/>
      <c r="I175" s="26">
        <v>35.2</v>
      </c>
      <c r="J175" s="34"/>
      <c r="K175" s="28"/>
      <c r="L175" s="29"/>
      <c r="M175" s="30"/>
    </row>
    <row r="176" spans="1:13" s="8" customFormat="1" ht="26.25" customHeight="1">
      <c r="A176" s="21"/>
      <c r="B176" s="22"/>
      <c r="C176" s="23"/>
      <c r="D176" s="48" t="s">
        <v>111</v>
      </c>
      <c r="E176" s="24" t="s">
        <v>112</v>
      </c>
      <c r="F176" s="26">
        <v>2000</v>
      </c>
      <c r="G176" s="25"/>
      <c r="H176" s="26"/>
      <c r="I176" s="26">
        <v>1139.4</v>
      </c>
      <c r="J176" s="34">
        <f t="shared" si="11"/>
        <v>0.5697000000000001</v>
      </c>
      <c r="K176" s="28"/>
      <c r="L176" s="29"/>
      <c r="M176" s="30"/>
    </row>
    <row r="177" spans="1:13" s="8" customFormat="1" ht="54.75" customHeight="1">
      <c r="A177" s="10"/>
      <c r="B177" s="31"/>
      <c r="C177" s="32">
        <v>75616</v>
      </c>
      <c r="D177" s="32"/>
      <c r="E177" s="14" t="s">
        <v>124</v>
      </c>
      <c r="F177" s="16">
        <f>SUM(F178:F188)</f>
        <v>1925900</v>
      </c>
      <c r="G177" s="16">
        <f>SUM(G178:G188)</f>
        <v>0</v>
      </c>
      <c r="H177" s="16">
        <f>SUM(H178:H188)</f>
        <v>0</v>
      </c>
      <c r="I177" s="16">
        <f>SUM(I178:I188)</f>
        <v>1114470.0799999998</v>
      </c>
      <c r="J177" s="33">
        <f t="shared" si="11"/>
        <v>0.5786749467781296</v>
      </c>
      <c r="K177" s="18"/>
      <c r="L177" s="19"/>
      <c r="M177" s="20"/>
    </row>
    <row r="178" spans="1:13" s="8" customFormat="1" ht="19.5" customHeight="1">
      <c r="A178" s="21"/>
      <c r="B178" s="22"/>
      <c r="C178" s="23"/>
      <c r="D178" s="48" t="s">
        <v>114</v>
      </c>
      <c r="E178" s="24" t="s">
        <v>115</v>
      </c>
      <c r="F178" s="26">
        <v>1350000</v>
      </c>
      <c r="G178" s="26"/>
      <c r="H178" s="26"/>
      <c r="I178" s="26">
        <v>716384.14</v>
      </c>
      <c r="J178" s="34">
        <f t="shared" si="11"/>
        <v>0.5306549185185185</v>
      </c>
      <c r="K178" s="28"/>
      <c r="L178" s="29"/>
      <c r="M178" s="30"/>
    </row>
    <row r="179" spans="1:13" s="8" customFormat="1" ht="19.5" customHeight="1">
      <c r="A179" s="21"/>
      <c r="B179" s="22"/>
      <c r="C179" s="23"/>
      <c r="D179" s="48" t="s">
        <v>116</v>
      </c>
      <c r="E179" s="24" t="s">
        <v>117</v>
      </c>
      <c r="F179" s="26">
        <v>23000</v>
      </c>
      <c r="G179" s="26"/>
      <c r="H179" s="26"/>
      <c r="I179" s="26">
        <v>13304.22</v>
      </c>
      <c r="J179" s="34">
        <f t="shared" si="11"/>
        <v>0.5784443478260869</v>
      </c>
      <c r="K179" s="28"/>
      <c r="L179" s="29"/>
      <c r="M179" s="30"/>
    </row>
    <row r="180" spans="1:13" s="8" customFormat="1" ht="19.5" customHeight="1">
      <c r="A180" s="21"/>
      <c r="B180" s="22"/>
      <c r="C180" s="23"/>
      <c r="D180" s="48" t="s">
        <v>118</v>
      </c>
      <c r="E180" s="24" t="s">
        <v>119</v>
      </c>
      <c r="F180" s="26">
        <v>400</v>
      </c>
      <c r="G180" s="26"/>
      <c r="H180" s="26"/>
      <c r="I180" s="26">
        <v>292.01</v>
      </c>
      <c r="J180" s="34">
        <f t="shared" si="11"/>
        <v>0.7300249999999999</v>
      </c>
      <c r="K180" s="28"/>
      <c r="L180" s="29"/>
      <c r="M180" s="30"/>
    </row>
    <row r="181" spans="1:14" s="8" customFormat="1" ht="19.5" customHeight="1">
      <c r="A181" s="36"/>
      <c r="B181" s="37"/>
      <c r="C181" s="38"/>
      <c r="D181" s="56" t="s">
        <v>120</v>
      </c>
      <c r="E181" s="45" t="s">
        <v>121</v>
      </c>
      <c r="F181" s="53">
        <v>100000</v>
      </c>
      <c r="G181" s="53"/>
      <c r="H181" s="54"/>
      <c r="I181" s="53">
        <v>60760.45</v>
      </c>
      <c r="J181" s="34">
        <f t="shared" si="11"/>
        <v>0.6076045</v>
      </c>
      <c r="K181" s="28"/>
      <c r="L181" s="28"/>
      <c r="M181" s="46"/>
      <c r="N181" s="47"/>
    </row>
    <row r="182" spans="1:13" s="8" customFormat="1" ht="19.5" customHeight="1">
      <c r="A182" s="36"/>
      <c r="B182" s="22"/>
      <c r="C182" s="23"/>
      <c r="D182" s="48" t="s">
        <v>125</v>
      </c>
      <c r="E182" s="24" t="s">
        <v>126</v>
      </c>
      <c r="F182" s="25">
        <v>59000</v>
      </c>
      <c r="G182" s="25"/>
      <c r="H182" s="26"/>
      <c r="I182" s="25">
        <v>15395.5</v>
      </c>
      <c r="J182" s="34">
        <f t="shared" si="11"/>
        <v>0.2609406779661017</v>
      </c>
      <c r="K182" s="28"/>
      <c r="L182" s="29"/>
      <c r="M182" s="30"/>
    </row>
    <row r="183" spans="1:13" s="8" customFormat="1" ht="19.5" customHeight="1">
      <c r="A183" s="21"/>
      <c r="B183" s="37"/>
      <c r="C183" s="23"/>
      <c r="D183" s="48" t="s">
        <v>127</v>
      </c>
      <c r="E183" s="24" t="s">
        <v>128</v>
      </c>
      <c r="F183" s="26">
        <v>0</v>
      </c>
      <c r="G183" s="26"/>
      <c r="H183" s="26"/>
      <c r="I183" s="26">
        <v>0</v>
      </c>
      <c r="J183" s="34"/>
      <c r="K183" s="28"/>
      <c r="L183" s="29"/>
      <c r="M183" s="30"/>
    </row>
    <row r="184" spans="1:13" s="8" customFormat="1" ht="19.5" customHeight="1">
      <c r="A184" s="21"/>
      <c r="B184" s="22"/>
      <c r="C184" s="23"/>
      <c r="D184" s="48" t="s">
        <v>129</v>
      </c>
      <c r="E184" s="24" t="s">
        <v>130</v>
      </c>
      <c r="F184" s="26">
        <v>160000</v>
      </c>
      <c r="G184" s="25"/>
      <c r="H184" s="26"/>
      <c r="I184" s="26">
        <v>78195</v>
      </c>
      <c r="J184" s="34">
        <f t="shared" si="11"/>
        <v>0.48871875</v>
      </c>
      <c r="K184" s="28"/>
      <c r="L184" s="29"/>
      <c r="M184" s="30"/>
    </row>
    <row r="185" spans="1:13" s="8" customFormat="1" ht="19.5" customHeight="1">
      <c r="A185" s="21"/>
      <c r="B185" s="22"/>
      <c r="C185" s="23"/>
      <c r="D185" s="48" t="s">
        <v>122</v>
      </c>
      <c r="E185" s="24" t="s">
        <v>123</v>
      </c>
      <c r="F185" s="26">
        <v>200000</v>
      </c>
      <c r="G185" s="25"/>
      <c r="H185" s="26"/>
      <c r="I185" s="26">
        <v>197657</v>
      </c>
      <c r="J185" s="34">
        <f t="shared" si="11"/>
        <v>0.988285</v>
      </c>
      <c r="K185" s="28"/>
      <c r="L185" s="29"/>
      <c r="M185" s="30"/>
    </row>
    <row r="186" spans="1:13" s="8" customFormat="1" ht="19.5" customHeight="1">
      <c r="A186" s="21"/>
      <c r="B186" s="22"/>
      <c r="C186" s="23"/>
      <c r="D186" s="48" t="s">
        <v>97</v>
      </c>
      <c r="E186" s="45" t="s">
        <v>98</v>
      </c>
      <c r="F186" s="26">
        <v>3500</v>
      </c>
      <c r="G186" s="25"/>
      <c r="H186" s="26"/>
      <c r="I186" s="26">
        <v>1262.09</v>
      </c>
      <c r="J186" s="34">
        <f t="shared" si="11"/>
        <v>0.36059714285714284</v>
      </c>
      <c r="K186" s="28"/>
      <c r="L186" s="29"/>
      <c r="M186" s="30"/>
    </row>
    <row r="187" spans="1:13" s="8" customFormat="1" ht="26.25" customHeight="1">
      <c r="A187" s="21"/>
      <c r="B187" s="22"/>
      <c r="C187" s="23"/>
      <c r="D187" s="48" t="s">
        <v>111</v>
      </c>
      <c r="E187" s="24" t="s">
        <v>112</v>
      </c>
      <c r="F187" s="26">
        <v>10000</v>
      </c>
      <c r="G187" s="25"/>
      <c r="H187" s="26"/>
      <c r="I187" s="26">
        <v>19190.67</v>
      </c>
      <c r="J187" s="34">
        <f t="shared" si="11"/>
        <v>1.9190669999999999</v>
      </c>
      <c r="K187" s="28"/>
      <c r="L187" s="29"/>
      <c r="M187" s="30"/>
    </row>
    <row r="188" spans="1:13" s="8" customFormat="1" ht="26.25" customHeight="1">
      <c r="A188" s="21"/>
      <c r="B188" s="22"/>
      <c r="C188" s="23"/>
      <c r="D188" s="48" t="s">
        <v>131</v>
      </c>
      <c r="E188" s="24" t="s">
        <v>132</v>
      </c>
      <c r="F188" s="26">
        <v>20000</v>
      </c>
      <c r="G188" s="25"/>
      <c r="H188" s="26"/>
      <c r="I188" s="26">
        <v>12029</v>
      </c>
      <c r="J188" s="34">
        <f t="shared" si="11"/>
        <v>0.60145</v>
      </c>
      <c r="K188" s="28"/>
      <c r="L188" s="29"/>
      <c r="M188" s="30"/>
    </row>
    <row r="189" spans="1:13" s="8" customFormat="1" ht="38.25" customHeight="1">
      <c r="A189" s="10"/>
      <c r="B189" s="31"/>
      <c r="C189" s="32">
        <v>75618</v>
      </c>
      <c r="D189" s="12"/>
      <c r="E189" s="14" t="s">
        <v>133</v>
      </c>
      <c r="F189" s="16">
        <f>SUM(F190:F193)</f>
        <v>849100</v>
      </c>
      <c r="G189" s="16">
        <f>SUM(G190:G193)</f>
        <v>0</v>
      </c>
      <c r="H189" s="16">
        <f>SUM(H190:H193)</f>
        <v>0</v>
      </c>
      <c r="I189" s="16">
        <f>SUM(I190:I193)</f>
        <v>443803.72</v>
      </c>
      <c r="J189" s="33">
        <f t="shared" si="11"/>
        <v>0.5226754445883877</v>
      </c>
      <c r="K189" s="18"/>
      <c r="L189" s="19"/>
      <c r="M189" s="20"/>
    </row>
    <row r="190" spans="1:13" s="8" customFormat="1" ht="21.75" customHeight="1">
      <c r="A190" s="21"/>
      <c r="B190" s="22"/>
      <c r="C190" s="23"/>
      <c r="D190" s="48" t="s">
        <v>134</v>
      </c>
      <c r="E190" s="24" t="s">
        <v>135</v>
      </c>
      <c r="F190" s="26">
        <v>630000</v>
      </c>
      <c r="G190" s="25"/>
      <c r="H190" s="26"/>
      <c r="I190" s="26">
        <v>240766.15</v>
      </c>
      <c r="J190" s="34">
        <f t="shared" si="11"/>
        <v>0.38216849206349207</v>
      </c>
      <c r="K190" s="28"/>
      <c r="L190" s="29"/>
      <c r="M190" s="30"/>
    </row>
    <row r="191" spans="1:13" s="8" customFormat="1" ht="27" customHeight="1">
      <c r="A191" s="21"/>
      <c r="B191" s="22"/>
      <c r="C191" s="23"/>
      <c r="D191" s="48" t="s">
        <v>136</v>
      </c>
      <c r="E191" s="24" t="s">
        <v>137</v>
      </c>
      <c r="F191" s="26">
        <v>200000</v>
      </c>
      <c r="G191" s="25"/>
      <c r="H191" s="26"/>
      <c r="I191" s="26">
        <v>196669.78</v>
      </c>
      <c r="J191" s="34">
        <f aca="true" t="shared" si="12" ref="J191:J196">I191/F191</f>
        <v>0.9833489</v>
      </c>
      <c r="K191" s="28"/>
      <c r="L191" s="29"/>
      <c r="M191" s="30"/>
    </row>
    <row r="192" spans="1:13" s="8" customFormat="1" ht="35.25" customHeight="1">
      <c r="A192" s="21"/>
      <c r="B192" s="22"/>
      <c r="C192" s="23"/>
      <c r="D192" s="48" t="s">
        <v>138</v>
      </c>
      <c r="E192" s="24" t="s">
        <v>139</v>
      </c>
      <c r="F192" s="26">
        <v>19000</v>
      </c>
      <c r="G192" s="25"/>
      <c r="H192" s="26"/>
      <c r="I192" s="26">
        <v>6317.79</v>
      </c>
      <c r="J192" s="34">
        <f t="shared" si="12"/>
        <v>0.33251526315789476</v>
      </c>
      <c r="K192" s="28"/>
      <c r="L192" s="29"/>
      <c r="M192" s="30"/>
    </row>
    <row r="193" spans="1:13" s="8" customFormat="1" ht="25.5" customHeight="1">
      <c r="A193" s="21"/>
      <c r="B193" s="22"/>
      <c r="C193" s="23"/>
      <c r="D193" s="48" t="s">
        <v>140</v>
      </c>
      <c r="E193" s="24" t="s">
        <v>141</v>
      </c>
      <c r="F193" s="26">
        <v>100</v>
      </c>
      <c r="G193" s="25"/>
      <c r="H193" s="26"/>
      <c r="I193" s="26">
        <v>50</v>
      </c>
      <c r="J193" s="34">
        <f t="shared" si="12"/>
        <v>0.5</v>
      </c>
      <c r="K193" s="28"/>
      <c r="L193" s="29"/>
      <c r="M193" s="30"/>
    </row>
    <row r="194" spans="1:13" s="8" customFormat="1" ht="38.25" customHeight="1">
      <c r="A194" s="10"/>
      <c r="B194" s="31"/>
      <c r="C194" s="32">
        <v>75621</v>
      </c>
      <c r="D194" s="12"/>
      <c r="E194" s="14" t="s">
        <v>142</v>
      </c>
      <c r="F194" s="16">
        <f>SUM(F195+F196)</f>
        <v>5461060</v>
      </c>
      <c r="G194" s="15">
        <f>SUM(G195:G196)</f>
        <v>0</v>
      </c>
      <c r="H194" s="16">
        <f>G194/F194</f>
        <v>0</v>
      </c>
      <c r="I194" s="16">
        <f>SUM(I195+I196)</f>
        <v>2204274.69</v>
      </c>
      <c r="J194" s="33">
        <f t="shared" si="12"/>
        <v>0.40363495182253994</v>
      </c>
      <c r="K194" s="18"/>
      <c r="L194" s="19"/>
      <c r="M194" s="20"/>
    </row>
    <row r="195" spans="1:13" s="8" customFormat="1" ht="24" customHeight="1">
      <c r="A195" s="21"/>
      <c r="B195" s="22"/>
      <c r="C195" s="23"/>
      <c r="D195" s="48" t="s">
        <v>143</v>
      </c>
      <c r="E195" s="24" t="s">
        <v>144</v>
      </c>
      <c r="F195" s="26">
        <v>5162060</v>
      </c>
      <c r="G195" s="25"/>
      <c r="H195" s="26"/>
      <c r="I195" s="26">
        <v>2082763</v>
      </c>
      <c r="J195" s="34">
        <f t="shared" si="12"/>
        <v>0.4034751630163152</v>
      </c>
      <c r="K195" s="28"/>
      <c r="L195" s="29"/>
      <c r="M195" s="30"/>
    </row>
    <row r="196" spans="1:13" s="8" customFormat="1" ht="21" customHeight="1">
      <c r="A196" s="21"/>
      <c r="B196" s="22"/>
      <c r="C196" s="23"/>
      <c r="D196" s="48" t="s">
        <v>145</v>
      </c>
      <c r="E196" s="24" t="s">
        <v>146</v>
      </c>
      <c r="F196" s="26">
        <v>299000</v>
      </c>
      <c r="G196" s="25"/>
      <c r="H196" s="26"/>
      <c r="I196" s="26">
        <v>121511.69</v>
      </c>
      <c r="J196" s="34">
        <f t="shared" si="12"/>
        <v>0.4063936120401338</v>
      </c>
      <c r="K196" s="28"/>
      <c r="L196" s="29"/>
      <c r="M196" s="30"/>
    </row>
    <row r="197" spans="1:13" s="8" customFormat="1" ht="38.25" customHeight="1">
      <c r="A197" s="10"/>
      <c r="B197" s="31"/>
      <c r="C197" s="32">
        <v>75647</v>
      </c>
      <c r="D197" s="12"/>
      <c r="E197" s="14" t="s">
        <v>147</v>
      </c>
      <c r="F197" s="16"/>
      <c r="G197" s="15"/>
      <c r="H197" s="16"/>
      <c r="I197" s="16"/>
      <c r="J197" s="17"/>
      <c r="K197" s="208">
        <f>SUM(K198:K199)</f>
        <v>5443</v>
      </c>
      <c r="L197" s="208">
        <f>SUM(L198:L199)</f>
        <v>3318.06</v>
      </c>
      <c r="M197" s="126">
        <f aca="true" t="shared" si="13" ref="M197:M206">L197/K197</f>
        <v>0.6096013227999265</v>
      </c>
    </row>
    <row r="198" spans="1:13" s="8" customFormat="1" ht="18.75" customHeight="1">
      <c r="A198" s="10"/>
      <c r="B198" s="31"/>
      <c r="C198" s="32"/>
      <c r="D198" s="48" t="s">
        <v>229</v>
      </c>
      <c r="E198" s="24" t="s">
        <v>33</v>
      </c>
      <c r="F198" s="189"/>
      <c r="G198" s="190"/>
      <c r="H198" s="189"/>
      <c r="I198" s="189"/>
      <c r="J198" s="191"/>
      <c r="K198" s="193">
        <v>443</v>
      </c>
      <c r="L198" s="193">
        <v>442.86</v>
      </c>
      <c r="M198" s="192">
        <f t="shared" si="13"/>
        <v>0.9996839729119639</v>
      </c>
    </row>
    <row r="199" spans="1:13" s="8" customFormat="1" ht="18" customHeight="1">
      <c r="A199" s="21"/>
      <c r="B199" s="22"/>
      <c r="C199" s="23"/>
      <c r="D199" s="48" t="s">
        <v>71</v>
      </c>
      <c r="E199" s="24" t="s">
        <v>27</v>
      </c>
      <c r="F199" s="26"/>
      <c r="G199" s="25"/>
      <c r="H199" s="26"/>
      <c r="I199" s="26"/>
      <c r="J199" s="27"/>
      <c r="K199" s="193">
        <v>5000</v>
      </c>
      <c r="L199" s="29">
        <v>2875.2</v>
      </c>
      <c r="M199" s="192">
        <f t="shared" si="13"/>
        <v>0.57504</v>
      </c>
    </row>
    <row r="200" spans="1:13" s="8" customFormat="1" ht="29.25" customHeight="1">
      <c r="A200" s="107" t="s">
        <v>155</v>
      </c>
      <c r="B200" s="114">
        <v>757</v>
      </c>
      <c r="C200" s="114"/>
      <c r="D200" s="108"/>
      <c r="E200" s="110" t="s">
        <v>149</v>
      </c>
      <c r="F200" s="117"/>
      <c r="G200" s="115"/>
      <c r="H200" s="117"/>
      <c r="I200" s="117"/>
      <c r="J200" s="112"/>
      <c r="K200" s="111">
        <f>SUM(K201+K204)</f>
        <v>400000</v>
      </c>
      <c r="L200" s="111">
        <f>SUM(L201+L204)</f>
        <v>199868.24</v>
      </c>
      <c r="M200" s="113">
        <f t="shared" si="13"/>
        <v>0.49967059999999996</v>
      </c>
    </row>
    <row r="201" spans="1:13" s="8" customFormat="1" ht="31.5" customHeight="1">
      <c r="A201" s="10"/>
      <c r="B201" s="31"/>
      <c r="C201" s="32">
        <v>75702</v>
      </c>
      <c r="D201" s="12"/>
      <c r="E201" s="14" t="s">
        <v>150</v>
      </c>
      <c r="F201" s="16"/>
      <c r="G201" s="15"/>
      <c r="H201" s="16"/>
      <c r="I201" s="16"/>
      <c r="J201" s="17"/>
      <c r="K201" s="208">
        <f>SUM(K202:K203)</f>
        <v>376160</v>
      </c>
      <c r="L201" s="208">
        <f>SUM(L202:L205)</f>
        <v>199868.24</v>
      </c>
      <c r="M201" s="126">
        <f t="shared" si="13"/>
        <v>0.5313383666524882</v>
      </c>
    </row>
    <row r="202" spans="1:13" s="8" customFormat="1" ht="30" customHeight="1">
      <c r="A202" s="21"/>
      <c r="B202" s="22"/>
      <c r="C202" s="23"/>
      <c r="D202" s="48" t="s">
        <v>151</v>
      </c>
      <c r="E202" s="24" t="s">
        <v>152</v>
      </c>
      <c r="F202" s="26"/>
      <c r="G202" s="25"/>
      <c r="H202" s="26"/>
      <c r="I202" s="26"/>
      <c r="J202" s="27"/>
      <c r="K202" s="28">
        <v>276160</v>
      </c>
      <c r="L202" s="29">
        <v>164792.61</v>
      </c>
      <c r="M202" s="30">
        <f t="shared" si="13"/>
        <v>0.5967287442062572</v>
      </c>
    </row>
    <row r="203" spans="1:13" s="8" customFormat="1" ht="30" customHeight="1">
      <c r="A203" s="21"/>
      <c r="B203" s="22"/>
      <c r="C203" s="23"/>
      <c r="D203" s="48" t="s">
        <v>153</v>
      </c>
      <c r="E203" s="24" t="s">
        <v>154</v>
      </c>
      <c r="F203" s="26"/>
      <c r="G203" s="25"/>
      <c r="H203" s="26"/>
      <c r="I203" s="26"/>
      <c r="J203" s="27"/>
      <c r="K203" s="28">
        <v>100000</v>
      </c>
      <c r="L203" s="29">
        <v>35075.63</v>
      </c>
      <c r="M203" s="30">
        <f>L203/K203</f>
        <v>0.35075629999999997</v>
      </c>
    </row>
    <row r="204" spans="1:13" s="8" customFormat="1" ht="21" customHeight="1">
      <c r="A204" s="21"/>
      <c r="B204" s="22"/>
      <c r="C204" s="32">
        <v>75704</v>
      </c>
      <c r="D204" s="48"/>
      <c r="E204" s="14" t="s">
        <v>291</v>
      </c>
      <c r="F204" s="26"/>
      <c r="G204" s="25"/>
      <c r="H204" s="26"/>
      <c r="I204" s="26"/>
      <c r="J204" s="17"/>
      <c r="K204" s="208">
        <f>SUM(K205)</f>
        <v>23840</v>
      </c>
      <c r="L204" s="208">
        <f>SUM(L205)</f>
        <v>0</v>
      </c>
      <c r="M204" s="236">
        <f>SUM(M205)</f>
        <v>0</v>
      </c>
    </row>
    <row r="205" spans="1:13" s="8" customFormat="1" ht="24.75" customHeight="1">
      <c r="A205" s="21"/>
      <c r="B205" s="22"/>
      <c r="C205" s="23"/>
      <c r="D205" s="48" t="s">
        <v>290</v>
      </c>
      <c r="E205" s="24" t="s">
        <v>292</v>
      </c>
      <c r="F205" s="26"/>
      <c r="G205" s="25"/>
      <c r="H205" s="26"/>
      <c r="I205" s="26"/>
      <c r="J205" s="27"/>
      <c r="K205" s="28">
        <v>23840</v>
      </c>
      <c r="L205" s="29">
        <v>0</v>
      </c>
      <c r="M205" s="30"/>
    </row>
    <row r="206" spans="1:13" s="49" customFormat="1" ht="28.5" customHeight="1">
      <c r="A206" s="155" t="s">
        <v>249</v>
      </c>
      <c r="B206" s="156">
        <v>758</v>
      </c>
      <c r="C206" s="156"/>
      <c r="D206" s="157"/>
      <c r="E206" s="158" t="s">
        <v>156</v>
      </c>
      <c r="F206" s="159">
        <f>SUM(F207+F209+F213)</f>
        <v>12931452</v>
      </c>
      <c r="G206" s="159">
        <f>SUM(G207+G209+G213)</f>
        <v>315924</v>
      </c>
      <c r="H206" s="159">
        <f>SUM(H207+H209+H213)</f>
        <v>2.1908585932136395</v>
      </c>
      <c r="I206" s="159">
        <f>SUM(I207+I209+I213)</f>
        <v>7601898</v>
      </c>
      <c r="J206" s="160">
        <f>I206/F206</f>
        <v>0.5878611311397978</v>
      </c>
      <c r="K206" s="161">
        <f>SUM(K207+K209+K211)</f>
        <v>163955</v>
      </c>
      <c r="L206" s="161">
        <f>SUM(L207+L209+L211)</f>
        <v>0</v>
      </c>
      <c r="M206" s="113">
        <f t="shared" si="13"/>
        <v>0</v>
      </c>
    </row>
    <row r="207" spans="1:13" s="8" customFormat="1" ht="26.25" customHeight="1">
      <c r="A207" s="10"/>
      <c r="B207" s="31"/>
      <c r="C207" s="32">
        <v>75801</v>
      </c>
      <c r="D207" s="12"/>
      <c r="E207" s="14" t="s">
        <v>157</v>
      </c>
      <c r="F207" s="16">
        <f>SUM(F208)</f>
        <v>9083764</v>
      </c>
      <c r="G207" s="15">
        <f>SUM(G208)</f>
        <v>0</v>
      </c>
      <c r="H207" s="16">
        <f>G207/F207</f>
        <v>0</v>
      </c>
      <c r="I207" s="16">
        <f>SUM(I208)</f>
        <v>5590008</v>
      </c>
      <c r="J207" s="33">
        <f>I207/F207</f>
        <v>0.6153845476390624</v>
      </c>
      <c r="K207" s="18"/>
      <c r="L207" s="19"/>
      <c r="M207" s="20"/>
    </row>
    <row r="208" spans="1:13" s="8" customFormat="1" ht="21" customHeight="1">
      <c r="A208" s="21"/>
      <c r="B208" s="22"/>
      <c r="C208" s="23"/>
      <c r="D208" s="48" t="s">
        <v>158</v>
      </c>
      <c r="E208" s="24" t="s">
        <v>159</v>
      </c>
      <c r="F208" s="26">
        <v>9083764</v>
      </c>
      <c r="G208" s="25"/>
      <c r="H208" s="26"/>
      <c r="I208" s="26">
        <v>5590008</v>
      </c>
      <c r="J208" s="34">
        <f>I208/F208</f>
        <v>0.6153845476390624</v>
      </c>
      <c r="K208" s="28"/>
      <c r="L208" s="29"/>
      <c r="M208" s="30"/>
    </row>
    <row r="209" spans="1:13" s="8" customFormat="1" ht="23.25" customHeight="1">
      <c r="A209" s="10"/>
      <c r="B209" s="31"/>
      <c r="C209" s="32">
        <v>75807</v>
      </c>
      <c r="D209" s="12"/>
      <c r="E209" s="14" t="s">
        <v>160</v>
      </c>
      <c r="F209" s="16">
        <f>SUM(F210)</f>
        <v>3703487</v>
      </c>
      <c r="G209" s="15">
        <f>SUM(G210)</f>
        <v>0</v>
      </c>
      <c r="H209" s="16">
        <f>G209/F209</f>
        <v>0</v>
      </c>
      <c r="I209" s="16">
        <f>SUM(I210)</f>
        <v>1939788</v>
      </c>
      <c r="J209" s="33">
        <f>I209/F209</f>
        <v>0.523773405981984</v>
      </c>
      <c r="K209" s="18"/>
      <c r="L209" s="19"/>
      <c r="M209" s="20"/>
    </row>
    <row r="210" spans="1:13" s="8" customFormat="1" ht="19.5" customHeight="1">
      <c r="A210" s="21"/>
      <c r="B210" s="22"/>
      <c r="C210" s="23"/>
      <c r="D210" s="48" t="s">
        <v>158</v>
      </c>
      <c r="E210" s="24" t="s">
        <v>159</v>
      </c>
      <c r="F210" s="26">
        <v>3703487</v>
      </c>
      <c r="G210" s="25"/>
      <c r="H210" s="26"/>
      <c r="I210" s="26">
        <v>1939788</v>
      </c>
      <c r="J210" s="34">
        <f>I210/F210</f>
        <v>0.523773405981984</v>
      </c>
      <c r="K210" s="28"/>
      <c r="L210" s="29"/>
      <c r="M210" s="30"/>
    </row>
    <row r="211" spans="1:13" s="8" customFormat="1" ht="19.5" customHeight="1">
      <c r="A211" s="10"/>
      <c r="B211" s="31"/>
      <c r="C211" s="32">
        <v>75818</v>
      </c>
      <c r="D211" s="12"/>
      <c r="E211" s="14" t="s">
        <v>161</v>
      </c>
      <c r="F211" s="16"/>
      <c r="G211" s="15"/>
      <c r="H211" s="16"/>
      <c r="I211" s="16"/>
      <c r="J211" s="33"/>
      <c r="K211" s="18">
        <f>SUM(K212)</f>
        <v>163955</v>
      </c>
      <c r="L211" s="19">
        <f>SUM(L212)</f>
        <v>0</v>
      </c>
      <c r="M211" s="20"/>
    </row>
    <row r="212" spans="1:13" s="8" customFormat="1" ht="19.5" customHeight="1">
      <c r="A212" s="21"/>
      <c r="B212" s="22"/>
      <c r="C212" s="23"/>
      <c r="D212" s="48" t="s">
        <v>162</v>
      </c>
      <c r="E212" s="24" t="s">
        <v>163</v>
      </c>
      <c r="F212" s="26"/>
      <c r="G212" s="25"/>
      <c r="H212" s="26"/>
      <c r="I212" s="26"/>
      <c r="J212" s="34"/>
      <c r="K212" s="28">
        <v>163955</v>
      </c>
      <c r="L212" s="29">
        <v>0</v>
      </c>
      <c r="M212" s="30"/>
    </row>
    <row r="213" spans="1:13" s="8" customFormat="1" ht="26.25" customHeight="1">
      <c r="A213" s="10"/>
      <c r="B213" s="31"/>
      <c r="C213" s="32">
        <v>75831</v>
      </c>
      <c r="D213" s="12"/>
      <c r="E213" s="14" t="s">
        <v>164</v>
      </c>
      <c r="F213" s="16">
        <f>SUM(F214)</f>
        <v>144201</v>
      </c>
      <c r="G213" s="15">
        <f>SUM(G214)</f>
        <v>315924</v>
      </c>
      <c r="H213" s="16">
        <f>G213/F213</f>
        <v>2.1908585932136395</v>
      </c>
      <c r="I213" s="16">
        <f>SUM(I214)</f>
        <v>72102</v>
      </c>
      <c r="J213" s="33">
        <f>I213/F213</f>
        <v>0.5000104021470031</v>
      </c>
      <c r="K213" s="18"/>
      <c r="L213" s="19"/>
      <c r="M213" s="20"/>
    </row>
    <row r="214" spans="1:13" s="8" customFormat="1" ht="19.5" customHeight="1">
      <c r="A214" s="21"/>
      <c r="B214" s="22"/>
      <c r="C214" s="23"/>
      <c r="D214" s="48" t="s">
        <v>158</v>
      </c>
      <c r="E214" s="24" t="s">
        <v>159</v>
      </c>
      <c r="F214" s="26">
        <v>144201</v>
      </c>
      <c r="G214" s="25">
        <v>315924</v>
      </c>
      <c r="H214" s="26">
        <f>G214/F214</f>
        <v>2.1908585932136395</v>
      </c>
      <c r="I214" s="26">
        <v>72102</v>
      </c>
      <c r="J214" s="34">
        <f>I214/F214</f>
        <v>0.5000104021470031</v>
      </c>
      <c r="K214" s="28"/>
      <c r="L214" s="29"/>
      <c r="M214" s="30"/>
    </row>
    <row r="215" spans="1:13" s="49" customFormat="1" ht="27.75" customHeight="1">
      <c r="A215" s="107" t="s">
        <v>250</v>
      </c>
      <c r="B215" s="114">
        <v>801</v>
      </c>
      <c r="C215" s="114"/>
      <c r="D215" s="108"/>
      <c r="E215" s="110" t="s">
        <v>165</v>
      </c>
      <c r="F215" s="117">
        <f>SUM(F216+F256+F269+F292+F295)</f>
        <v>106057</v>
      </c>
      <c r="G215" s="115">
        <f>SUM(G216+G256+G269+G292+G295)</f>
        <v>0</v>
      </c>
      <c r="H215" s="117">
        <f>G215/F215</f>
        <v>0</v>
      </c>
      <c r="I215" s="117">
        <f>SUM(I216+I256+I269+I292+I295)</f>
        <v>2657.3</v>
      </c>
      <c r="J215" s="112">
        <f>I215/F215</f>
        <v>0.02505539474056404</v>
      </c>
      <c r="K215" s="111">
        <f>SUM(K216+K240+K256+K269+K290+K292+K295)</f>
        <v>11536671</v>
      </c>
      <c r="L215" s="111">
        <f>SUM(L216+L240+L256+L269+L290+L292+L295)</f>
        <v>5797547.090000001</v>
      </c>
      <c r="M215" s="113">
        <f>L215/K215</f>
        <v>0.5025320640590341</v>
      </c>
    </row>
    <row r="216" spans="1:14" s="8" customFormat="1" ht="22.5" customHeight="1">
      <c r="A216" s="36"/>
      <c r="B216" s="37"/>
      <c r="C216" s="38">
        <v>80101</v>
      </c>
      <c r="D216" s="58"/>
      <c r="E216" s="39" t="s">
        <v>166</v>
      </c>
      <c r="F216" s="41">
        <f>SUM(F217:F239)</f>
        <v>1500</v>
      </c>
      <c r="G216" s="41">
        <f>SUM(G217:G239)</f>
        <v>0</v>
      </c>
      <c r="H216" s="41">
        <f>SUM(H217:H239)</f>
        <v>0</v>
      </c>
      <c r="I216" s="41">
        <f>SUM(I217:I239)</f>
        <v>1500</v>
      </c>
      <c r="J216" s="33">
        <f>I216/F216</f>
        <v>1</v>
      </c>
      <c r="K216" s="18">
        <f>SUM(K217:K239)</f>
        <v>5897385</v>
      </c>
      <c r="L216" s="18">
        <f>SUM(L217:L239)</f>
        <v>3023986.2000000007</v>
      </c>
      <c r="M216" s="42">
        <f>L216/K216</f>
        <v>0.5127673027960699</v>
      </c>
      <c r="N216" s="47"/>
    </row>
    <row r="217" spans="1:14" s="8" customFormat="1" ht="22.5" customHeight="1">
      <c r="A217" s="36"/>
      <c r="B217" s="51"/>
      <c r="C217" s="44"/>
      <c r="D217" s="56" t="s">
        <v>61</v>
      </c>
      <c r="E217" s="24" t="s">
        <v>62</v>
      </c>
      <c r="F217" s="54">
        <v>1500</v>
      </c>
      <c r="G217" s="53"/>
      <c r="H217" s="54"/>
      <c r="I217" s="54">
        <v>1500</v>
      </c>
      <c r="J217" s="34">
        <f>I217/F217</f>
        <v>1</v>
      </c>
      <c r="K217" s="28"/>
      <c r="L217" s="28"/>
      <c r="M217" s="46"/>
      <c r="N217" s="47"/>
    </row>
    <row r="218" spans="1:13" s="8" customFormat="1" ht="28.5" customHeight="1">
      <c r="A218" s="36"/>
      <c r="B218" s="22"/>
      <c r="C218" s="23"/>
      <c r="D218" s="48" t="s">
        <v>167</v>
      </c>
      <c r="E218" s="24" t="s">
        <v>168</v>
      </c>
      <c r="F218" s="26"/>
      <c r="G218" s="25"/>
      <c r="H218" s="26"/>
      <c r="I218" s="26"/>
      <c r="J218" s="34"/>
      <c r="K218" s="28"/>
      <c r="L218" s="29"/>
      <c r="M218" s="46"/>
    </row>
    <row r="219" spans="1:13" s="8" customFormat="1" ht="33.75" customHeight="1">
      <c r="A219" s="36"/>
      <c r="B219" s="22"/>
      <c r="C219" s="23"/>
      <c r="D219" s="48" t="s">
        <v>169</v>
      </c>
      <c r="E219" s="24" t="s">
        <v>64</v>
      </c>
      <c r="F219" s="26"/>
      <c r="G219" s="25"/>
      <c r="H219" s="26"/>
      <c r="I219" s="26"/>
      <c r="J219" s="34"/>
      <c r="K219" s="28">
        <v>5420</v>
      </c>
      <c r="L219" s="29">
        <v>515.28</v>
      </c>
      <c r="M219" s="46">
        <f aca="true" t="shared" si="14" ref="M219:M256">L219/K219</f>
        <v>0.095070110701107</v>
      </c>
    </row>
    <row r="220" spans="1:13" s="8" customFormat="1" ht="19.5" customHeight="1">
      <c r="A220" s="21"/>
      <c r="B220" s="37"/>
      <c r="C220" s="23"/>
      <c r="D220" s="48" t="s">
        <v>170</v>
      </c>
      <c r="E220" s="24" t="s">
        <v>65</v>
      </c>
      <c r="F220" s="26"/>
      <c r="G220" s="25"/>
      <c r="H220" s="26"/>
      <c r="I220" s="26"/>
      <c r="J220" s="27"/>
      <c r="K220" s="28">
        <v>4170593</v>
      </c>
      <c r="L220" s="29">
        <v>1971213.58</v>
      </c>
      <c r="M220" s="46">
        <f t="shared" si="14"/>
        <v>0.4726458755385625</v>
      </c>
    </row>
    <row r="221" spans="1:13" s="8" customFormat="1" ht="19.5" customHeight="1">
      <c r="A221" s="21"/>
      <c r="B221" s="22"/>
      <c r="C221" s="23"/>
      <c r="D221" s="48" t="s">
        <v>171</v>
      </c>
      <c r="E221" s="24" t="s">
        <v>66</v>
      </c>
      <c r="F221" s="26"/>
      <c r="G221" s="25"/>
      <c r="H221" s="26"/>
      <c r="I221" s="26"/>
      <c r="J221" s="27"/>
      <c r="K221" s="28">
        <v>313505</v>
      </c>
      <c r="L221" s="29">
        <v>313504.32</v>
      </c>
      <c r="M221" s="46">
        <f t="shared" si="14"/>
        <v>0.9999978309755826</v>
      </c>
    </row>
    <row r="222" spans="1:13" s="8" customFormat="1" ht="19.5" customHeight="1">
      <c r="A222" s="21"/>
      <c r="B222" s="22"/>
      <c r="C222" s="23"/>
      <c r="D222" s="48" t="s">
        <v>172</v>
      </c>
      <c r="E222" s="24" t="s">
        <v>67</v>
      </c>
      <c r="F222" s="26"/>
      <c r="G222" s="25"/>
      <c r="H222" s="26"/>
      <c r="I222" s="26"/>
      <c r="J222" s="27"/>
      <c r="K222" s="28">
        <v>680186</v>
      </c>
      <c r="L222" s="29">
        <v>329610.87</v>
      </c>
      <c r="M222" s="46">
        <f t="shared" si="14"/>
        <v>0.4845893182158998</v>
      </c>
    </row>
    <row r="223" spans="1:13" s="8" customFormat="1" ht="19.5" customHeight="1">
      <c r="A223" s="21"/>
      <c r="B223" s="22"/>
      <c r="C223" s="23"/>
      <c r="D223" s="48" t="s">
        <v>173</v>
      </c>
      <c r="E223" s="24" t="s">
        <v>68</v>
      </c>
      <c r="F223" s="26"/>
      <c r="G223" s="25"/>
      <c r="H223" s="26"/>
      <c r="I223" s="26"/>
      <c r="J223" s="27"/>
      <c r="K223" s="28">
        <v>107782</v>
      </c>
      <c r="L223" s="29">
        <v>53558.28</v>
      </c>
      <c r="M223" s="46">
        <f t="shared" si="14"/>
        <v>0.4969130281494127</v>
      </c>
    </row>
    <row r="224" spans="1:13" s="8" customFormat="1" ht="19.5" customHeight="1">
      <c r="A224" s="21"/>
      <c r="B224" s="22"/>
      <c r="C224" s="23"/>
      <c r="D224" s="48" t="s">
        <v>174</v>
      </c>
      <c r="E224" s="24" t="s">
        <v>33</v>
      </c>
      <c r="F224" s="26"/>
      <c r="G224" s="25"/>
      <c r="H224" s="26"/>
      <c r="I224" s="26"/>
      <c r="J224" s="27"/>
      <c r="K224" s="28">
        <v>66975</v>
      </c>
      <c r="L224" s="29">
        <v>36163.08</v>
      </c>
      <c r="M224" s="46">
        <f t="shared" si="14"/>
        <v>0.5399489361702128</v>
      </c>
    </row>
    <row r="225" spans="1:13" s="8" customFormat="1" ht="27.75" customHeight="1">
      <c r="A225" s="21"/>
      <c r="B225" s="22"/>
      <c r="C225" s="23"/>
      <c r="D225" s="48" t="s">
        <v>175</v>
      </c>
      <c r="E225" s="24" t="s">
        <v>176</v>
      </c>
      <c r="F225" s="26"/>
      <c r="G225" s="25"/>
      <c r="H225" s="26"/>
      <c r="I225" s="26"/>
      <c r="J225" s="27"/>
      <c r="K225" s="28">
        <v>4000</v>
      </c>
      <c r="L225" s="29">
        <v>446.1</v>
      </c>
      <c r="M225" s="46">
        <f t="shared" si="14"/>
        <v>0.111525</v>
      </c>
    </row>
    <row r="226" spans="1:13" s="8" customFormat="1" ht="19.5" customHeight="1">
      <c r="A226" s="21"/>
      <c r="B226" s="22"/>
      <c r="C226" s="23"/>
      <c r="D226" s="48" t="s">
        <v>177</v>
      </c>
      <c r="E226" s="24" t="s">
        <v>69</v>
      </c>
      <c r="F226" s="26"/>
      <c r="G226" s="25"/>
      <c r="H226" s="26"/>
      <c r="I226" s="26"/>
      <c r="J226" s="27"/>
      <c r="K226" s="28">
        <v>146000</v>
      </c>
      <c r="L226" s="29">
        <v>94418.96</v>
      </c>
      <c r="M226" s="46">
        <f t="shared" si="14"/>
        <v>0.6467052054794521</v>
      </c>
    </row>
    <row r="227" spans="1:13" s="8" customFormat="1" ht="19.5" customHeight="1">
      <c r="A227" s="21"/>
      <c r="B227" s="22"/>
      <c r="C227" s="23"/>
      <c r="D227" s="48" t="s">
        <v>178</v>
      </c>
      <c r="E227" s="24" t="s">
        <v>34</v>
      </c>
      <c r="F227" s="26"/>
      <c r="G227" s="25"/>
      <c r="H227" s="26"/>
      <c r="I227" s="26"/>
      <c r="J227" s="27"/>
      <c r="K227" s="28">
        <v>72500</v>
      </c>
      <c r="L227" s="29">
        <v>12403.16</v>
      </c>
      <c r="M227" s="46">
        <f t="shared" si="14"/>
        <v>0.17107806896551725</v>
      </c>
    </row>
    <row r="228" spans="1:13" s="8" customFormat="1" ht="19.5" customHeight="1">
      <c r="A228" s="21"/>
      <c r="B228" s="22"/>
      <c r="C228" s="23"/>
      <c r="D228" s="48" t="s">
        <v>179</v>
      </c>
      <c r="E228" s="24" t="s">
        <v>70</v>
      </c>
      <c r="F228" s="26"/>
      <c r="G228" s="25"/>
      <c r="H228" s="26"/>
      <c r="I228" s="26"/>
      <c r="J228" s="27"/>
      <c r="K228" s="28">
        <v>5500</v>
      </c>
      <c r="L228" s="29">
        <v>1324</v>
      </c>
      <c r="M228" s="46">
        <f t="shared" si="14"/>
        <v>0.24072727272727273</v>
      </c>
    </row>
    <row r="229" spans="1:13" s="8" customFormat="1" ht="19.5" customHeight="1">
      <c r="A229" s="21"/>
      <c r="B229" s="22"/>
      <c r="C229" s="23"/>
      <c r="D229" s="48" t="s">
        <v>55</v>
      </c>
      <c r="E229" s="24" t="s">
        <v>27</v>
      </c>
      <c r="F229" s="26"/>
      <c r="G229" s="25"/>
      <c r="H229" s="26"/>
      <c r="I229" s="26"/>
      <c r="J229" s="27"/>
      <c r="K229" s="28">
        <v>34600</v>
      </c>
      <c r="L229" s="29">
        <v>15929</v>
      </c>
      <c r="M229" s="46">
        <f t="shared" si="14"/>
        <v>0.46037572254335263</v>
      </c>
    </row>
    <row r="230" spans="1:13" s="8" customFormat="1" ht="19.5" customHeight="1">
      <c r="A230" s="21"/>
      <c r="B230" s="22"/>
      <c r="C230" s="23"/>
      <c r="D230" s="48" t="s">
        <v>72</v>
      </c>
      <c r="E230" s="24" t="s">
        <v>73</v>
      </c>
      <c r="F230" s="26"/>
      <c r="G230" s="25"/>
      <c r="H230" s="26"/>
      <c r="I230" s="26"/>
      <c r="J230" s="27"/>
      <c r="K230" s="28">
        <v>4200</v>
      </c>
      <c r="L230" s="29">
        <v>1174.99</v>
      </c>
      <c r="M230" s="46">
        <f t="shared" si="14"/>
        <v>0.2797595238095238</v>
      </c>
    </row>
    <row r="231" spans="1:13" s="8" customFormat="1" ht="24" customHeight="1">
      <c r="A231" s="21"/>
      <c r="B231" s="22"/>
      <c r="C231" s="23"/>
      <c r="D231" s="48" t="s">
        <v>74</v>
      </c>
      <c r="E231" s="24" t="s">
        <v>75</v>
      </c>
      <c r="F231" s="26"/>
      <c r="G231" s="25"/>
      <c r="H231" s="26"/>
      <c r="I231" s="26"/>
      <c r="J231" s="27"/>
      <c r="K231" s="28">
        <v>2800</v>
      </c>
      <c r="L231" s="29">
        <v>1295.58</v>
      </c>
      <c r="M231" s="46">
        <f t="shared" si="14"/>
        <v>0.4627071428571428</v>
      </c>
    </row>
    <row r="232" spans="1:13" s="8" customFormat="1" ht="27" customHeight="1">
      <c r="A232" s="21"/>
      <c r="B232" s="22"/>
      <c r="C232" s="23"/>
      <c r="D232" s="48" t="s">
        <v>76</v>
      </c>
      <c r="E232" s="24" t="s">
        <v>77</v>
      </c>
      <c r="F232" s="26"/>
      <c r="G232" s="25"/>
      <c r="H232" s="26"/>
      <c r="I232" s="26"/>
      <c r="J232" s="27"/>
      <c r="K232" s="28">
        <v>6000</v>
      </c>
      <c r="L232" s="29">
        <v>2661.79</v>
      </c>
      <c r="M232" s="46">
        <f t="shared" si="14"/>
        <v>0.44363166666666665</v>
      </c>
    </row>
    <row r="233" spans="1:13" s="8" customFormat="1" ht="19.5" customHeight="1">
      <c r="A233" s="21"/>
      <c r="B233" s="22"/>
      <c r="C233" s="23"/>
      <c r="D233" s="48" t="s">
        <v>78</v>
      </c>
      <c r="E233" s="24" t="s">
        <v>79</v>
      </c>
      <c r="F233" s="26"/>
      <c r="G233" s="25"/>
      <c r="H233" s="26"/>
      <c r="I233" s="26"/>
      <c r="J233" s="27"/>
      <c r="K233" s="28">
        <v>2000</v>
      </c>
      <c r="L233" s="29">
        <v>838.99</v>
      </c>
      <c r="M233" s="46">
        <f t="shared" si="14"/>
        <v>0.419495</v>
      </c>
    </row>
    <row r="234" spans="1:13" s="8" customFormat="1" ht="19.5" customHeight="1">
      <c r="A234" s="21"/>
      <c r="B234" s="22"/>
      <c r="C234" s="23"/>
      <c r="D234" s="48" t="s">
        <v>232</v>
      </c>
      <c r="E234" s="24" t="s">
        <v>293</v>
      </c>
      <c r="F234" s="26"/>
      <c r="G234" s="25"/>
      <c r="H234" s="26"/>
      <c r="I234" s="26"/>
      <c r="J234" s="27"/>
      <c r="K234" s="28">
        <v>50</v>
      </c>
      <c r="L234" s="29">
        <v>27.5</v>
      </c>
      <c r="M234" s="46">
        <f t="shared" si="14"/>
        <v>0.55</v>
      </c>
    </row>
    <row r="235" spans="1:13" s="8" customFormat="1" ht="25.5" customHeight="1">
      <c r="A235" s="21"/>
      <c r="B235" s="22"/>
      <c r="C235" s="23"/>
      <c r="D235" s="48" t="s">
        <v>80</v>
      </c>
      <c r="E235" s="24" t="s">
        <v>81</v>
      </c>
      <c r="F235" s="26"/>
      <c r="G235" s="25"/>
      <c r="H235" s="26"/>
      <c r="I235" s="26"/>
      <c r="J235" s="27"/>
      <c r="K235" s="28">
        <v>249974</v>
      </c>
      <c r="L235" s="29">
        <v>178480.75</v>
      </c>
      <c r="M235" s="46">
        <f t="shared" si="14"/>
        <v>0.7139972557145943</v>
      </c>
    </row>
    <row r="236" spans="1:13" s="8" customFormat="1" ht="30" customHeight="1">
      <c r="A236" s="21"/>
      <c r="B236" s="22"/>
      <c r="C236" s="23"/>
      <c r="D236" s="48" t="s">
        <v>82</v>
      </c>
      <c r="E236" s="45" t="s">
        <v>83</v>
      </c>
      <c r="F236" s="26"/>
      <c r="G236" s="25"/>
      <c r="H236" s="26"/>
      <c r="I236" s="26"/>
      <c r="J236" s="27"/>
      <c r="K236" s="28">
        <v>2300</v>
      </c>
      <c r="L236" s="29">
        <v>1250</v>
      </c>
      <c r="M236" s="46">
        <f t="shared" si="14"/>
        <v>0.5434782608695652</v>
      </c>
    </row>
    <row r="237" spans="1:13" s="8" customFormat="1" ht="30.75" customHeight="1">
      <c r="A237" s="21"/>
      <c r="B237" s="22"/>
      <c r="C237" s="23"/>
      <c r="D237" s="48" t="s">
        <v>84</v>
      </c>
      <c r="E237" s="45" t="s">
        <v>85</v>
      </c>
      <c r="F237" s="26"/>
      <c r="G237" s="25"/>
      <c r="H237" s="26"/>
      <c r="I237" s="26"/>
      <c r="J237" s="27"/>
      <c r="K237" s="28">
        <v>4500</v>
      </c>
      <c r="L237" s="29">
        <v>1298.61</v>
      </c>
      <c r="M237" s="46">
        <f t="shared" si="14"/>
        <v>0.28858</v>
      </c>
    </row>
    <row r="238" spans="1:13" s="8" customFormat="1" ht="30" customHeight="1">
      <c r="A238" s="21"/>
      <c r="B238" s="22"/>
      <c r="C238" s="23"/>
      <c r="D238" s="48" t="s">
        <v>86</v>
      </c>
      <c r="E238" s="45" t="s">
        <v>87</v>
      </c>
      <c r="F238" s="26"/>
      <c r="G238" s="25"/>
      <c r="H238" s="26"/>
      <c r="I238" s="26"/>
      <c r="J238" s="27"/>
      <c r="K238" s="28">
        <v>18500</v>
      </c>
      <c r="L238" s="29">
        <v>7871.36</v>
      </c>
      <c r="M238" s="46">
        <f t="shared" si="14"/>
        <v>0.4254789189189189</v>
      </c>
    </row>
    <row r="239" spans="1:13" s="8" customFormat="1" ht="19.5" customHeight="1">
      <c r="A239" s="36"/>
      <c r="B239" s="22"/>
      <c r="C239" s="23"/>
      <c r="D239" s="23">
        <v>6050</v>
      </c>
      <c r="E239" s="24" t="s">
        <v>35</v>
      </c>
      <c r="F239" s="26"/>
      <c r="G239" s="26"/>
      <c r="H239" s="26"/>
      <c r="I239" s="26"/>
      <c r="J239" s="27"/>
      <c r="K239" s="28">
        <v>0</v>
      </c>
      <c r="L239" s="29">
        <v>0</v>
      </c>
      <c r="M239" s="46">
        <v>0</v>
      </c>
    </row>
    <row r="240" spans="1:13" s="8" customFormat="1" ht="24.75" customHeight="1">
      <c r="A240" s="10"/>
      <c r="B240" s="37"/>
      <c r="C240" s="32">
        <v>80103</v>
      </c>
      <c r="D240" s="32"/>
      <c r="E240" s="14" t="s">
        <v>180</v>
      </c>
      <c r="F240" s="16"/>
      <c r="G240" s="16"/>
      <c r="H240" s="16"/>
      <c r="I240" s="16"/>
      <c r="J240" s="33"/>
      <c r="K240" s="18">
        <f>SUM(K241:K255)</f>
        <v>410573</v>
      </c>
      <c r="L240" s="18">
        <f>SUM(L241:L255)</f>
        <v>204439.41000000003</v>
      </c>
      <c r="M240" s="20">
        <f t="shared" si="14"/>
        <v>0.49793681026273046</v>
      </c>
    </row>
    <row r="241" spans="1:13" s="8" customFormat="1" ht="19.5" customHeight="1">
      <c r="A241" s="10"/>
      <c r="B241" s="37"/>
      <c r="C241" s="32"/>
      <c r="D241" s="23">
        <v>3020</v>
      </c>
      <c r="E241" s="24" t="s">
        <v>64</v>
      </c>
      <c r="F241" s="26"/>
      <c r="G241" s="26"/>
      <c r="H241" s="26"/>
      <c r="I241" s="26"/>
      <c r="J241" s="34"/>
      <c r="K241" s="28">
        <v>2713</v>
      </c>
      <c r="L241" s="28">
        <v>0</v>
      </c>
      <c r="M241" s="30">
        <f t="shared" si="14"/>
        <v>0</v>
      </c>
    </row>
    <row r="242" spans="1:13" s="8" customFormat="1" ht="19.5" customHeight="1">
      <c r="A242" s="21"/>
      <c r="B242" s="37"/>
      <c r="C242" s="23"/>
      <c r="D242" s="23">
        <v>4010</v>
      </c>
      <c r="E242" s="24" t="s">
        <v>65</v>
      </c>
      <c r="F242" s="26"/>
      <c r="G242" s="26"/>
      <c r="H242" s="26"/>
      <c r="I242" s="26"/>
      <c r="J242" s="34"/>
      <c r="K242" s="28">
        <v>297404</v>
      </c>
      <c r="L242" s="29">
        <v>136848.63</v>
      </c>
      <c r="M242" s="30">
        <f t="shared" si="14"/>
        <v>0.4601438783607484</v>
      </c>
    </row>
    <row r="243" spans="1:13" s="8" customFormat="1" ht="19.5" customHeight="1">
      <c r="A243" s="21"/>
      <c r="B243" s="37"/>
      <c r="C243" s="23"/>
      <c r="D243" s="23">
        <v>4040</v>
      </c>
      <c r="E243" s="24" t="s">
        <v>66</v>
      </c>
      <c r="F243" s="26"/>
      <c r="G243" s="26"/>
      <c r="H243" s="26"/>
      <c r="I243" s="26"/>
      <c r="J243" s="34"/>
      <c r="K243" s="28">
        <v>21711</v>
      </c>
      <c r="L243" s="29">
        <v>21629.63</v>
      </c>
      <c r="M243" s="30">
        <f t="shared" si="14"/>
        <v>0.996252130256552</v>
      </c>
    </row>
    <row r="244" spans="1:13" s="8" customFormat="1" ht="19.5" customHeight="1">
      <c r="A244" s="21"/>
      <c r="B244" s="37"/>
      <c r="C244" s="23"/>
      <c r="D244" s="23">
        <v>4110</v>
      </c>
      <c r="E244" s="24" t="s">
        <v>67</v>
      </c>
      <c r="F244" s="26"/>
      <c r="G244" s="26"/>
      <c r="H244" s="26"/>
      <c r="I244" s="26"/>
      <c r="J244" s="34"/>
      <c r="K244" s="28">
        <v>49420</v>
      </c>
      <c r="L244" s="29">
        <v>23915.33</v>
      </c>
      <c r="M244" s="30">
        <f t="shared" si="14"/>
        <v>0.48392007284500205</v>
      </c>
    </row>
    <row r="245" spans="1:13" s="8" customFormat="1" ht="19.5" customHeight="1">
      <c r="A245" s="21"/>
      <c r="B245" s="37"/>
      <c r="C245" s="23"/>
      <c r="D245" s="23">
        <v>4120</v>
      </c>
      <c r="E245" s="24" t="s">
        <v>68</v>
      </c>
      <c r="F245" s="26"/>
      <c r="G245" s="26"/>
      <c r="H245" s="26"/>
      <c r="I245" s="26"/>
      <c r="J245" s="34"/>
      <c r="K245" s="28">
        <v>7680</v>
      </c>
      <c r="L245" s="29">
        <v>3762.91</v>
      </c>
      <c r="M245" s="30">
        <f t="shared" si="14"/>
        <v>0.4899622395833333</v>
      </c>
    </row>
    <row r="246" spans="1:13" s="8" customFormat="1" ht="19.5" customHeight="1">
      <c r="A246" s="21"/>
      <c r="B246" s="37"/>
      <c r="C246" s="23"/>
      <c r="D246" s="23">
        <v>4210</v>
      </c>
      <c r="E246" s="24" t="s">
        <v>33</v>
      </c>
      <c r="F246" s="26"/>
      <c r="G246" s="26"/>
      <c r="H246" s="26"/>
      <c r="I246" s="26"/>
      <c r="J246" s="34"/>
      <c r="K246" s="28">
        <v>3760</v>
      </c>
      <c r="L246" s="29">
        <v>2165.04</v>
      </c>
      <c r="M246" s="30">
        <f t="shared" si="14"/>
        <v>0.5758085106382979</v>
      </c>
    </row>
    <row r="247" spans="1:13" s="8" customFormat="1" ht="19.5" customHeight="1">
      <c r="A247" s="21"/>
      <c r="B247" s="37"/>
      <c r="C247" s="23"/>
      <c r="D247" s="23">
        <v>4240</v>
      </c>
      <c r="E247" s="24" t="s">
        <v>176</v>
      </c>
      <c r="F247" s="26"/>
      <c r="G247" s="26"/>
      <c r="H247" s="26"/>
      <c r="I247" s="26"/>
      <c r="J247" s="34"/>
      <c r="K247" s="28">
        <v>1000</v>
      </c>
      <c r="L247" s="29">
        <v>0</v>
      </c>
      <c r="M247" s="30">
        <f t="shared" si="14"/>
        <v>0</v>
      </c>
    </row>
    <row r="248" spans="1:13" s="8" customFormat="1" ht="19.5" customHeight="1">
      <c r="A248" s="21"/>
      <c r="B248" s="37"/>
      <c r="C248" s="23"/>
      <c r="D248" s="23">
        <v>4260</v>
      </c>
      <c r="E248" s="24" t="s">
        <v>69</v>
      </c>
      <c r="F248" s="26"/>
      <c r="G248" s="26"/>
      <c r="H248" s="26"/>
      <c r="I248" s="26"/>
      <c r="J248" s="34"/>
      <c r="K248" s="28">
        <v>4500</v>
      </c>
      <c r="L248" s="29">
        <v>1795.99</v>
      </c>
      <c r="M248" s="30">
        <f t="shared" si="14"/>
        <v>0.3991088888888889</v>
      </c>
    </row>
    <row r="249" spans="1:13" s="8" customFormat="1" ht="19.5" customHeight="1">
      <c r="A249" s="21"/>
      <c r="B249" s="37"/>
      <c r="C249" s="23"/>
      <c r="D249" s="23">
        <v>4280</v>
      </c>
      <c r="E249" s="24" t="s">
        <v>70</v>
      </c>
      <c r="F249" s="26"/>
      <c r="G249" s="26"/>
      <c r="H249" s="26"/>
      <c r="I249" s="26"/>
      <c r="J249" s="34"/>
      <c r="K249" s="28">
        <v>795</v>
      </c>
      <c r="L249" s="29">
        <v>90</v>
      </c>
      <c r="M249" s="30">
        <f t="shared" si="14"/>
        <v>0.11320754716981132</v>
      </c>
    </row>
    <row r="250" spans="1:13" s="8" customFormat="1" ht="19.5" customHeight="1">
      <c r="A250" s="21"/>
      <c r="B250" s="37"/>
      <c r="C250" s="23"/>
      <c r="D250" s="23">
        <v>4300</v>
      </c>
      <c r="E250" s="24" t="s">
        <v>27</v>
      </c>
      <c r="F250" s="26"/>
      <c r="G250" s="26"/>
      <c r="H250" s="26"/>
      <c r="I250" s="26"/>
      <c r="J250" s="34"/>
      <c r="K250" s="28">
        <v>2000</v>
      </c>
      <c r="L250" s="29">
        <v>1105.98</v>
      </c>
      <c r="M250" s="30">
        <f t="shared" si="14"/>
        <v>0.55299</v>
      </c>
    </row>
    <row r="251" spans="1:13" s="8" customFormat="1" ht="19.5" customHeight="1">
      <c r="A251" s="21"/>
      <c r="B251" s="37"/>
      <c r="C251" s="23"/>
      <c r="D251" s="23">
        <v>4350</v>
      </c>
      <c r="E251" s="24" t="s">
        <v>182</v>
      </c>
      <c r="F251" s="26"/>
      <c r="G251" s="26"/>
      <c r="H251" s="26"/>
      <c r="I251" s="26"/>
      <c r="J251" s="34"/>
      <c r="K251" s="28">
        <v>500</v>
      </c>
      <c r="L251" s="29">
        <v>0</v>
      </c>
      <c r="M251" s="30">
        <f t="shared" si="14"/>
        <v>0</v>
      </c>
    </row>
    <row r="252" spans="1:13" s="8" customFormat="1" ht="25.5" customHeight="1">
      <c r="A252" s="21"/>
      <c r="B252" s="37"/>
      <c r="C252" s="23"/>
      <c r="D252" s="48" t="s">
        <v>76</v>
      </c>
      <c r="E252" s="24" t="s">
        <v>77</v>
      </c>
      <c r="F252" s="26"/>
      <c r="G252" s="26"/>
      <c r="H252" s="26"/>
      <c r="I252" s="26"/>
      <c r="J252" s="34"/>
      <c r="K252" s="28">
        <v>900</v>
      </c>
      <c r="L252" s="29">
        <v>121</v>
      </c>
      <c r="M252" s="30">
        <f t="shared" si="14"/>
        <v>0.13444444444444445</v>
      </c>
    </row>
    <row r="253" spans="1:13" s="8" customFormat="1" ht="16.5" customHeight="1">
      <c r="A253" s="21"/>
      <c r="B253" s="37"/>
      <c r="C253" s="23"/>
      <c r="D253" s="48" t="s">
        <v>246</v>
      </c>
      <c r="E253" s="24" t="s">
        <v>79</v>
      </c>
      <c r="F253" s="26"/>
      <c r="G253" s="26"/>
      <c r="H253" s="26"/>
      <c r="I253" s="26"/>
      <c r="J253" s="34"/>
      <c r="K253" s="28">
        <v>500</v>
      </c>
      <c r="L253" s="29">
        <v>112.4</v>
      </c>
      <c r="M253" s="30">
        <f t="shared" si="14"/>
        <v>0.2248</v>
      </c>
    </row>
    <row r="254" spans="1:13" s="8" customFormat="1" ht="21.75" customHeight="1">
      <c r="A254" s="21"/>
      <c r="B254" s="37"/>
      <c r="C254" s="23"/>
      <c r="D254" s="23">
        <v>4440</v>
      </c>
      <c r="E254" s="24" t="s">
        <v>81</v>
      </c>
      <c r="F254" s="26"/>
      <c r="G254" s="26"/>
      <c r="H254" s="26"/>
      <c r="I254" s="26"/>
      <c r="J254" s="34"/>
      <c r="K254" s="28">
        <v>17190</v>
      </c>
      <c r="L254" s="29">
        <v>12892.5</v>
      </c>
      <c r="M254" s="30">
        <f t="shared" si="14"/>
        <v>0.75</v>
      </c>
    </row>
    <row r="255" spans="1:13" s="8" customFormat="1" ht="30" customHeight="1">
      <c r="A255" s="21"/>
      <c r="B255" s="37"/>
      <c r="C255" s="23"/>
      <c r="D255" s="23">
        <v>4740</v>
      </c>
      <c r="E255" s="45" t="s">
        <v>85</v>
      </c>
      <c r="F255" s="26"/>
      <c r="G255" s="26"/>
      <c r="H255" s="26"/>
      <c r="I255" s="26"/>
      <c r="J255" s="34"/>
      <c r="K255" s="28">
        <v>500</v>
      </c>
      <c r="L255" s="29">
        <v>0</v>
      </c>
      <c r="M255" s="30">
        <f t="shared" si="14"/>
        <v>0</v>
      </c>
    </row>
    <row r="256" spans="1:13" s="8" customFormat="1" ht="19.5" customHeight="1">
      <c r="A256" s="10"/>
      <c r="B256" s="31"/>
      <c r="C256" s="32">
        <v>80104</v>
      </c>
      <c r="D256" s="32"/>
      <c r="E256" s="14" t="s">
        <v>181</v>
      </c>
      <c r="F256" s="16">
        <f>SUM(F257:F268)</f>
        <v>1157</v>
      </c>
      <c r="G256" s="16">
        <f>SUM(G258:G268)</f>
        <v>0</v>
      </c>
      <c r="H256" s="16"/>
      <c r="I256" s="16">
        <f>SUM(I257:I268)</f>
        <v>1157.3</v>
      </c>
      <c r="J256" s="33">
        <f>I256/F256</f>
        <v>1.0002592912705273</v>
      </c>
      <c r="K256" s="16">
        <f>SUM(K257:K268)</f>
        <v>1798217</v>
      </c>
      <c r="L256" s="16">
        <f>SUM(L257:L268)</f>
        <v>887354.1</v>
      </c>
      <c r="M256" s="20">
        <f t="shared" si="14"/>
        <v>0.49346330281606726</v>
      </c>
    </row>
    <row r="257" spans="1:13" s="8" customFormat="1" ht="19.5" customHeight="1">
      <c r="A257" s="10"/>
      <c r="B257" s="31"/>
      <c r="C257" s="32"/>
      <c r="D257" s="87" t="s">
        <v>61</v>
      </c>
      <c r="E257" s="24" t="s">
        <v>62</v>
      </c>
      <c r="F257" s="26">
        <v>1157</v>
      </c>
      <c r="G257" s="16"/>
      <c r="H257" s="16"/>
      <c r="I257" s="26">
        <v>1157.3</v>
      </c>
      <c r="J257" s="34">
        <f>I257/F257</f>
        <v>1.0002592912705273</v>
      </c>
      <c r="K257" s="18"/>
      <c r="L257" s="18"/>
      <c r="M257" s="20"/>
    </row>
    <row r="258" spans="1:13" s="8" customFormat="1" ht="19.5" customHeight="1">
      <c r="A258" s="21"/>
      <c r="B258" s="22"/>
      <c r="C258" s="23"/>
      <c r="D258" s="48" t="s">
        <v>169</v>
      </c>
      <c r="E258" s="24" t="s">
        <v>64</v>
      </c>
      <c r="F258" s="26"/>
      <c r="G258" s="26"/>
      <c r="H258" s="26"/>
      <c r="I258" s="26"/>
      <c r="J258" s="34"/>
      <c r="K258" s="28">
        <v>0</v>
      </c>
      <c r="L258" s="29">
        <v>0</v>
      </c>
      <c r="M258" s="30">
        <v>0</v>
      </c>
    </row>
    <row r="259" spans="1:13" s="8" customFormat="1" ht="19.5" customHeight="1">
      <c r="A259" s="21"/>
      <c r="B259" s="22"/>
      <c r="C259" s="23"/>
      <c r="D259" s="23">
        <v>4010</v>
      </c>
      <c r="E259" s="24" t="s">
        <v>65</v>
      </c>
      <c r="F259" s="26"/>
      <c r="G259" s="26"/>
      <c r="H259" s="26"/>
      <c r="I259" s="26"/>
      <c r="J259" s="27"/>
      <c r="K259" s="28">
        <v>1278515</v>
      </c>
      <c r="L259" s="29">
        <v>597289.91</v>
      </c>
      <c r="M259" s="30">
        <f aca="true" t="shared" si="15" ref="M259:M269">L259/K259</f>
        <v>0.46717473787949304</v>
      </c>
    </row>
    <row r="260" spans="1:13" s="8" customFormat="1" ht="19.5" customHeight="1">
      <c r="A260" s="21"/>
      <c r="B260" s="22"/>
      <c r="C260" s="23"/>
      <c r="D260" s="23">
        <v>4040</v>
      </c>
      <c r="E260" s="24" t="s">
        <v>66</v>
      </c>
      <c r="F260" s="26"/>
      <c r="G260" s="26"/>
      <c r="H260" s="26"/>
      <c r="I260" s="26"/>
      <c r="J260" s="27"/>
      <c r="K260" s="28">
        <v>92116</v>
      </c>
      <c r="L260" s="29">
        <v>92115.12</v>
      </c>
      <c r="M260" s="30">
        <f t="shared" si="15"/>
        <v>0.9999904468279126</v>
      </c>
    </row>
    <row r="261" spans="1:13" s="8" customFormat="1" ht="19.5" customHeight="1">
      <c r="A261" s="21"/>
      <c r="B261" s="22"/>
      <c r="C261" s="23"/>
      <c r="D261" s="23">
        <v>4110</v>
      </c>
      <c r="E261" s="24" t="s">
        <v>67</v>
      </c>
      <c r="F261" s="26"/>
      <c r="G261" s="26"/>
      <c r="H261" s="26"/>
      <c r="I261" s="26"/>
      <c r="J261" s="27"/>
      <c r="K261" s="28">
        <v>201485</v>
      </c>
      <c r="L261" s="29">
        <v>99515.63</v>
      </c>
      <c r="M261" s="30">
        <f t="shared" si="15"/>
        <v>0.49391086185075816</v>
      </c>
    </row>
    <row r="262" spans="1:13" s="8" customFormat="1" ht="19.5" customHeight="1">
      <c r="A262" s="21"/>
      <c r="B262" s="22"/>
      <c r="C262" s="23"/>
      <c r="D262" s="23">
        <v>4120</v>
      </c>
      <c r="E262" s="24" t="s">
        <v>68</v>
      </c>
      <c r="F262" s="26"/>
      <c r="G262" s="26"/>
      <c r="H262" s="26"/>
      <c r="I262" s="26"/>
      <c r="J262" s="27"/>
      <c r="K262" s="28">
        <v>31583</v>
      </c>
      <c r="L262" s="29">
        <v>15713.71</v>
      </c>
      <c r="M262" s="30">
        <f t="shared" si="15"/>
        <v>0.49753696608935183</v>
      </c>
    </row>
    <row r="263" spans="1:13" s="8" customFormat="1" ht="19.5" customHeight="1">
      <c r="A263" s="21"/>
      <c r="B263" s="22"/>
      <c r="C263" s="23"/>
      <c r="D263" s="23">
        <v>4170</v>
      </c>
      <c r="E263" s="24" t="s">
        <v>32</v>
      </c>
      <c r="F263" s="26"/>
      <c r="G263" s="26"/>
      <c r="H263" s="26"/>
      <c r="I263" s="26"/>
      <c r="J263" s="27"/>
      <c r="K263" s="28">
        <v>7680</v>
      </c>
      <c r="L263" s="29">
        <v>3449.77</v>
      </c>
      <c r="M263" s="30">
        <f t="shared" si="15"/>
        <v>0.44918880208333334</v>
      </c>
    </row>
    <row r="264" spans="1:13" s="8" customFormat="1" ht="19.5" customHeight="1">
      <c r="A264" s="21"/>
      <c r="B264" s="22"/>
      <c r="C264" s="23"/>
      <c r="D264" s="23">
        <v>4210</v>
      </c>
      <c r="E264" s="24" t="s">
        <v>33</v>
      </c>
      <c r="F264" s="26"/>
      <c r="G264" s="26"/>
      <c r="H264" s="26"/>
      <c r="I264" s="26"/>
      <c r="J264" s="27"/>
      <c r="K264" s="28">
        <v>16877</v>
      </c>
      <c r="L264" s="29">
        <v>6299.96</v>
      </c>
      <c r="M264" s="30">
        <f t="shared" si="15"/>
        <v>0.37328672157373943</v>
      </c>
    </row>
    <row r="265" spans="1:13" s="8" customFormat="1" ht="19.5" customHeight="1">
      <c r="A265" s="21"/>
      <c r="B265" s="22"/>
      <c r="C265" s="23"/>
      <c r="D265" s="23">
        <v>4260</v>
      </c>
      <c r="E265" s="24" t="s">
        <v>69</v>
      </c>
      <c r="F265" s="26"/>
      <c r="G265" s="26"/>
      <c r="H265" s="26"/>
      <c r="I265" s="26"/>
      <c r="J265" s="27"/>
      <c r="K265" s="28">
        <v>2027</v>
      </c>
      <c r="L265" s="29">
        <v>0</v>
      </c>
      <c r="M265" s="30">
        <f t="shared" si="15"/>
        <v>0</v>
      </c>
    </row>
    <row r="266" spans="1:13" s="8" customFormat="1" ht="19.5" customHeight="1">
      <c r="A266" s="21"/>
      <c r="B266" s="22"/>
      <c r="C266" s="23"/>
      <c r="D266" s="23">
        <v>4270</v>
      </c>
      <c r="E266" s="24" t="s">
        <v>34</v>
      </c>
      <c r="F266" s="26"/>
      <c r="G266" s="26"/>
      <c r="H266" s="26"/>
      <c r="I266" s="26"/>
      <c r="J266" s="27"/>
      <c r="K266" s="28">
        <v>70000</v>
      </c>
      <c r="L266" s="29">
        <v>0</v>
      </c>
      <c r="M266" s="30">
        <f t="shared" si="15"/>
        <v>0</v>
      </c>
    </row>
    <row r="267" spans="1:13" s="8" customFormat="1" ht="19.5" customHeight="1">
      <c r="A267" s="21"/>
      <c r="B267" s="22"/>
      <c r="C267" s="23"/>
      <c r="D267" s="23">
        <v>4300</v>
      </c>
      <c r="E267" s="24" t="s">
        <v>27</v>
      </c>
      <c r="F267" s="26"/>
      <c r="G267" s="26"/>
      <c r="H267" s="26"/>
      <c r="I267" s="26"/>
      <c r="J267" s="27"/>
      <c r="K267" s="28">
        <v>642</v>
      </c>
      <c r="L267" s="29">
        <v>0</v>
      </c>
      <c r="M267" s="30">
        <f t="shared" si="15"/>
        <v>0</v>
      </c>
    </row>
    <row r="268" spans="1:13" s="8" customFormat="1" ht="30" customHeight="1">
      <c r="A268" s="21"/>
      <c r="B268" s="22"/>
      <c r="C268" s="23"/>
      <c r="D268" s="23">
        <v>4440</v>
      </c>
      <c r="E268" s="24" t="s">
        <v>81</v>
      </c>
      <c r="F268" s="26"/>
      <c r="G268" s="26"/>
      <c r="H268" s="26"/>
      <c r="I268" s="26"/>
      <c r="J268" s="27"/>
      <c r="K268" s="28">
        <v>97292</v>
      </c>
      <c r="L268" s="29">
        <v>72970</v>
      </c>
      <c r="M268" s="30">
        <f t="shared" si="15"/>
        <v>0.7500102783373761</v>
      </c>
    </row>
    <row r="269" spans="1:13" s="8" customFormat="1" ht="19.5" customHeight="1">
      <c r="A269" s="10"/>
      <c r="B269" s="31"/>
      <c r="C269" s="32">
        <v>80110</v>
      </c>
      <c r="D269" s="12"/>
      <c r="E269" s="14" t="s">
        <v>183</v>
      </c>
      <c r="F269" s="16">
        <f>SUM(F270:F286)</f>
        <v>0</v>
      </c>
      <c r="G269" s="16">
        <f>SUM(G270:G286)</f>
        <v>0</v>
      </c>
      <c r="H269" s="16">
        <f>SUM(H270:H286)</f>
        <v>0</v>
      </c>
      <c r="I269" s="16">
        <f>SUM(I270:I286)</f>
        <v>0</v>
      </c>
      <c r="J269" s="33"/>
      <c r="K269" s="18">
        <f>SUM(K270:K289)</f>
        <v>3151581</v>
      </c>
      <c r="L269" s="18">
        <f>SUM(L270:L289)</f>
        <v>1641594.03</v>
      </c>
      <c r="M269" s="20">
        <f t="shared" si="15"/>
        <v>0.5208795299882821</v>
      </c>
    </row>
    <row r="270" spans="1:13" s="8" customFormat="1" ht="36.75" customHeight="1">
      <c r="A270" s="21"/>
      <c r="B270" s="22"/>
      <c r="C270" s="23"/>
      <c r="D270" s="48" t="s">
        <v>184</v>
      </c>
      <c r="E270" s="24" t="s">
        <v>185</v>
      </c>
      <c r="F270" s="26"/>
      <c r="G270" s="26"/>
      <c r="H270" s="26"/>
      <c r="I270" s="26"/>
      <c r="J270" s="27"/>
      <c r="K270" s="28">
        <v>397384</v>
      </c>
      <c r="L270" s="29">
        <v>224148.96</v>
      </c>
      <c r="M270" s="30">
        <f aca="true" t="shared" si="16" ref="M270:M287">L270/K270</f>
        <v>0.5640613613029211</v>
      </c>
    </row>
    <row r="271" spans="1:13" s="8" customFormat="1" ht="28.5" customHeight="1">
      <c r="A271" s="21"/>
      <c r="B271" s="22"/>
      <c r="C271" s="23"/>
      <c r="D271" s="48" t="s">
        <v>169</v>
      </c>
      <c r="E271" s="24" t="s">
        <v>64</v>
      </c>
      <c r="F271" s="26"/>
      <c r="G271" s="26"/>
      <c r="H271" s="26"/>
      <c r="I271" s="26"/>
      <c r="J271" s="27"/>
      <c r="K271" s="28">
        <v>645</v>
      </c>
      <c r="L271" s="29">
        <v>0</v>
      </c>
      <c r="M271" s="30">
        <f t="shared" si="16"/>
        <v>0</v>
      </c>
    </row>
    <row r="272" spans="1:13" s="8" customFormat="1" ht="19.5" customHeight="1">
      <c r="A272" s="21"/>
      <c r="B272" s="22"/>
      <c r="C272" s="23"/>
      <c r="D272" s="23">
        <v>4010</v>
      </c>
      <c r="E272" s="24" t="s">
        <v>65</v>
      </c>
      <c r="F272" s="26"/>
      <c r="G272" s="26"/>
      <c r="H272" s="26"/>
      <c r="I272" s="26"/>
      <c r="J272" s="27"/>
      <c r="K272" s="28">
        <v>1885232</v>
      </c>
      <c r="L272" s="29">
        <v>915329.76</v>
      </c>
      <c r="M272" s="30">
        <f t="shared" si="16"/>
        <v>0.4855263224897519</v>
      </c>
    </row>
    <row r="273" spans="1:13" s="8" customFormat="1" ht="19.5" customHeight="1">
      <c r="A273" s="21"/>
      <c r="B273" s="22"/>
      <c r="C273" s="23"/>
      <c r="D273" s="23">
        <v>4040</v>
      </c>
      <c r="E273" s="24" t="s">
        <v>66</v>
      </c>
      <c r="F273" s="26"/>
      <c r="G273" s="26"/>
      <c r="H273" s="26"/>
      <c r="I273" s="26"/>
      <c r="J273" s="27"/>
      <c r="K273" s="28">
        <v>136109</v>
      </c>
      <c r="L273" s="29">
        <v>136109</v>
      </c>
      <c r="M273" s="30">
        <f t="shared" si="16"/>
        <v>1</v>
      </c>
    </row>
    <row r="274" spans="1:13" s="8" customFormat="1" ht="19.5" customHeight="1">
      <c r="A274" s="21"/>
      <c r="B274" s="22"/>
      <c r="C274" s="23"/>
      <c r="D274" s="23">
        <v>4110</v>
      </c>
      <c r="E274" s="24" t="s">
        <v>67</v>
      </c>
      <c r="F274" s="26"/>
      <c r="G274" s="26"/>
      <c r="H274" s="26"/>
      <c r="I274" s="26"/>
      <c r="J274" s="27"/>
      <c r="K274" s="28">
        <v>313959</v>
      </c>
      <c r="L274" s="29">
        <v>122499.49</v>
      </c>
      <c r="M274" s="30">
        <f t="shared" si="16"/>
        <v>0.39017671097181483</v>
      </c>
    </row>
    <row r="275" spans="1:13" s="8" customFormat="1" ht="19.5" customHeight="1">
      <c r="A275" s="21"/>
      <c r="B275" s="22"/>
      <c r="C275" s="23"/>
      <c r="D275" s="23">
        <v>4120</v>
      </c>
      <c r="E275" s="24" t="s">
        <v>68</v>
      </c>
      <c r="F275" s="26"/>
      <c r="G275" s="26"/>
      <c r="H275" s="26"/>
      <c r="I275" s="26"/>
      <c r="J275" s="27"/>
      <c r="K275" s="28">
        <v>49477</v>
      </c>
      <c r="L275" s="29">
        <v>23933.31</v>
      </c>
      <c r="M275" s="30">
        <f t="shared" si="16"/>
        <v>0.4837259736847424</v>
      </c>
    </row>
    <row r="276" spans="1:13" s="8" customFormat="1" ht="19.5" customHeight="1">
      <c r="A276" s="21"/>
      <c r="B276" s="22"/>
      <c r="C276" s="23"/>
      <c r="D276" s="23">
        <v>4210</v>
      </c>
      <c r="E276" s="24" t="s">
        <v>33</v>
      </c>
      <c r="F276" s="26"/>
      <c r="G276" s="26"/>
      <c r="H276" s="26"/>
      <c r="I276" s="26"/>
      <c r="J276" s="27"/>
      <c r="K276" s="28">
        <v>25854</v>
      </c>
      <c r="L276" s="29">
        <v>9005.43</v>
      </c>
      <c r="M276" s="30">
        <f t="shared" si="16"/>
        <v>0.34831863541424923</v>
      </c>
    </row>
    <row r="277" spans="1:13" s="8" customFormat="1" ht="23.25" customHeight="1">
      <c r="A277" s="21"/>
      <c r="B277" s="22"/>
      <c r="C277" s="23"/>
      <c r="D277" s="23">
        <v>4240</v>
      </c>
      <c r="E277" s="24" t="s">
        <v>176</v>
      </c>
      <c r="F277" s="26"/>
      <c r="G277" s="26"/>
      <c r="H277" s="26"/>
      <c r="I277" s="26"/>
      <c r="J277" s="27"/>
      <c r="K277" s="28">
        <v>1300</v>
      </c>
      <c r="L277" s="29">
        <v>38.4</v>
      </c>
      <c r="M277" s="30">
        <f t="shared" si="16"/>
        <v>0.029538461538461538</v>
      </c>
    </row>
    <row r="278" spans="1:13" s="8" customFormat="1" ht="19.5" customHeight="1">
      <c r="A278" s="21"/>
      <c r="B278" s="22"/>
      <c r="C278" s="23"/>
      <c r="D278" s="23">
        <v>4260</v>
      </c>
      <c r="E278" s="24" t="s">
        <v>69</v>
      </c>
      <c r="F278" s="26"/>
      <c r="G278" s="26"/>
      <c r="H278" s="26"/>
      <c r="I278" s="26"/>
      <c r="J278" s="27"/>
      <c r="K278" s="28">
        <v>200000</v>
      </c>
      <c r="L278" s="29">
        <v>120976.13</v>
      </c>
      <c r="M278" s="30">
        <f t="shared" si="16"/>
        <v>0.60488065</v>
      </c>
    </row>
    <row r="279" spans="1:13" s="8" customFormat="1" ht="19.5" customHeight="1">
      <c r="A279" s="21"/>
      <c r="B279" s="22"/>
      <c r="C279" s="23"/>
      <c r="D279" s="23">
        <v>4270</v>
      </c>
      <c r="E279" s="24" t="s">
        <v>34</v>
      </c>
      <c r="F279" s="26"/>
      <c r="G279" s="26"/>
      <c r="H279" s="26"/>
      <c r="I279" s="26"/>
      <c r="J279" s="27"/>
      <c r="K279" s="28">
        <v>0</v>
      </c>
      <c r="L279" s="29">
        <v>0</v>
      </c>
      <c r="M279" s="30"/>
    </row>
    <row r="280" spans="1:13" s="8" customFormat="1" ht="19.5" customHeight="1">
      <c r="A280" s="21"/>
      <c r="B280" s="22"/>
      <c r="C280" s="23"/>
      <c r="D280" s="23">
        <v>4280</v>
      </c>
      <c r="E280" s="24" t="s">
        <v>104</v>
      </c>
      <c r="F280" s="26"/>
      <c r="G280" s="26"/>
      <c r="H280" s="26"/>
      <c r="I280" s="26"/>
      <c r="J280" s="27"/>
      <c r="K280" s="28">
        <v>1750</v>
      </c>
      <c r="L280" s="29">
        <v>230</v>
      </c>
      <c r="M280" s="30">
        <f t="shared" si="16"/>
        <v>0.13142857142857142</v>
      </c>
    </row>
    <row r="281" spans="1:13" s="8" customFormat="1" ht="19.5" customHeight="1">
      <c r="A281" s="21"/>
      <c r="B281" s="22"/>
      <c r="C281" s="23"/>
      <c r="D281" s="23">
        <v>4300</v>
      </c>
      <c r="E281" s="24" t="s">
        <v>27</v>
      </c>
      <c r="F281" s="26"/>
      <c r="G281" s="26"/>
      <c r="H281" s="26"/>
      <c r="I281" s="26"/>
      <c r="J281" s="27"/>
      <c r="K281" s="28">
        <v>11085</v>
      </c>
      <c r="L281" s="29">
        <v>7364.02</v>
      </c>
      <c r="M281" s="30">
        <f t="shared" si="16"/>
        <v>0.6643229589535409</v>
      </c>
    </row>
    <row r="282" spans="1:13" s="8" customFormat="1" ht="19.5" customHeight="1">
      <c r="A282" s="21"/>
      <c r="B282" s="22"/>
      <c r="C282" s="23"/>
      <c r="D282" s="23">
        <v>4350</v>
      </c>
      <c r="E282" s="24" t="s">
        <v>182</v>
      </c>
      <c r="F282" s="26"/>
      <c r="G282" s="26"/>
      <c r="H282" s="26"/>
      <c r="I282" s="26"/>
      <c r="J282" s="27"/>
      <c r="K282" s="28">
        <v>500</v>
      </c>
      <c r="L282" s="29">
        <v>174</v>
      </c>
      <c r="M282" s="30">
        <f t="shared" si="16"/>
        <v>0.348</v>
      </c>
    </row>
    <row r="283" spans="1:13" s="8" customFormat="1" ht="35.25" customHeight="1">
      <c r="A283" s="21"/>
      <c r="B283" s="22"/>
      <c r="C283" s="23"/>
      <c r="D283" s="23">
        <v>4360</v>
      </c>
      <c r="E283" s="24" t="s">
        <v>75</v>
      </c>
      <c r="F283" s="26"/>
      <c r="G283" s="26"/>
      <c r="H283" s="26"/>
      <c r="I283" s="26"/>
      <c r="J283" s="27"/>
      <c r="K283" s="28">
        <v>1650</v>
      </c>
      <c r="L283" s="29">
        <v>699.21</v>
      </c>
      <c r="M283" s="30">
        <f t="shared" si="16"/>
        <v>0.4237636363636364</v>
      </c>
    </row>
    <row r="284" spans="1:13" s="8" customFormat="1" ht="25.5" customHeight="1">
      <c r="A284" s="21"/>
      <c r="B284" s="22"/>
      <c r="C284" s="23"/>
      <c r="D284" s="23">
        <v>4370</v>
      </c>
      <c r="E284" s="24" t="s">
        <v>77</v>
      </c>
      <c r="F284" s="26"/>
      <c r="G284" s="26"/>
      <c r="H284" s="26"/>
      <c r="I284" s="26"/>
      <c r="J284" s="27"/>
      <c r="K284" s="28">
        <v>2140</v>
      </c>
      <c r="L284" s="29">
        <v>921.36</v>
      </c>
      <c r="M284" s="30">
        <f t="shared" si="16"/>
        <v>0.43054205607476637</v>
      </c>
    </row>
    <row r="285" spans="1:13" s="8" customFormat="1" ht="19.5" customHeight="1">
      <c r="A285" s="21"/>
      <c r="B285" s="22"/>
      <c r="C285" s="23"/>
      <c r="D285" s="23">
        <v>4410</v>
      </c>
      <c r="E285" s="24" t="s">
        <v>79</v>
      </c>
      <c r="F285" s="26"/>
      <c r="G285" s="26"/>
      <c r="H285" s="26"/>
      <c r="I285" s="26"/>
      <c r="J285" s="27"/>
      <c r="K285" s="28">
        <v>500</v>
      </c>
      <c r="L285" s="29">
        <v>170.96</v>
      </c>
      <c r="M285" s="30">
        <f t="shared" si="16"/>
        <v>0.34192</v>
      </c>
    </row>
    <row r="286" spans="1:13" s="8" customFormat="1" ht="22.5" customHeight="1">
      <c r="A286" s="21"/>
      <c r="B286" s="22"/>
      <c r="C286" s="23"/>
      <c r="D286" s="23">
        <v>4440</v>
      </c>
      <c r="E286" s="24" t="s">
        <v>81</v>
      </c>
      <c r="F286" s="26"/>
      <c r="G286" s="26"/>
      <c r="H286" s="26"/>
      <c r="I286" s="26"/>
      <c r="J286" s="27"/>
      <c r="K286" s="59">
        <v>118596</v>
      </c>
      <c r="L286" s="29">
        <v>79655</v>
      </c>
      <c r="M286" s="30">
        <f t="shared" si="16"/>
        <v>0.6716499713312422</v>
      </c>
    </row>
    <row r="287" spans="1:13" s="8" customFormat="1" ht="22.5" customHeight="1">
      <c r="A287" s="21"/>
      <c r="B287" s="22"/>
      <c r="C287" s="23"/>
      <c r="D287" s="23">
        <v>4700</v>
      </c>
      <c r="E287" s="24" t="s">
        <v>83</v>
      </c>
      <c r="F287" s="26"/>
      <c r="G287" s="26"/>
      <c r="H287" s="26"/>
      <c r="I287" s="26"/>
      <c r="J287" s="27"/>
      <c r="K287" s="59">
        <v>300</v>
      </c>
      <c r="L287" s="29">
        <v>0</v>
      </c>
      <c r="M287" s="30">
        <f t="shared" si="16"/>
        <v>0</v>
      </c>
    </row>
    <row r="288" spans="1:13" s="8" customFormat="1" ht="31.5" customHeight="1">
      <c r="A288" s="21"/>
      <c r="B288" s="22"/>
      <c r="C288" s="23"/>
      <c r="D288" s="23">
        <v>4740</v>
      </c>
      <c r="E288" s="45" t="s">
        <v>85</v>
      </c>
      <c r="F288" s="26"/>
      <c r="G288" s="26"/>
      <c r="H288" s="26"/>
      <c r="I288" s="26"/>
      <c r="J288" s="27"/>
      <c r="K288" s="59">
        <v>800</v>
      </c>
      <c r="L288" s="29">
        <v>28</v>
      </c>
      <c r="M288" s="30">
        <f>L288/K288</f>
        <v>0.035</v>
      </c>
    </row>
    <row r="289" spans="1:13" s="8" customFormat="1" ht="33.75" customHeight="1">
      <c r="A289" s="21"/>
      <c r="B289" s="22"/>
      <c r="C289" s="23"/>
      <c r="D289" s="23">
        <v>4750</v>
      </c>
      <c r="E289" s="45" t="s">
        <v>87</v>
      </c>
      <c r="F289" s="26"/>
      <c r="G289" s="26"/>
      <c r="H289" s="26"/>
      <c r="I289" s="26"/>
      <c r="J289" s="27"/>
      <c r="K289" s="59">
        <v>4300</v>
      </c>
      <c r="L289" s="29">
        <v>311</v>
      </c>
      <c r="M289" s="30">
        <f>L289/K289</f>
        <v>0.07232558139534884</v>
      </c>
    </row>
    <row r="290" spans="1:13" s="8" customFormat="1" ht="22.5" customHeight="1">
      <c r="A290" s="10"/>
      <c r="B290" s="31"/>
      <c r="C290" s="32">
        <v>80113</v>
      </c>
      <c r="D290" s="32"/>
      <c r="E290" s="14" t="s">
        <v>186</v>
      </c>
      <c r="F290" s="16"/>
      <c r="G290" s="16"/>
      <c r="H290" s="16"/>
      <c r="I290" s="16"/>
      <c r="J290" s="17"/>
      <c r="K290" s="60">
        <f>SUM(K291)</f>
        <v>35000</v>
      </c>
      <c r="L290" s="19">
        <f>SUM(L291)</f>
        <v>15616.08</v>
      </c>
      <c r="M290" s="20">
        <f aca="true" t="shared" si="17" ref="M290:M295">L290/K290</f>
        <v>0.4461737142857143</v>
      </c>
    </row>
    <row r="291" spans="1:13" s="8" customFormat="1" ht="22.5" customHeight="1">
      <c r="A291" s="21"/>
      <c r="B291" s="22"/>
      <c r="C291" s="23"/>
      <c r="D291" s="23">
        <v>4300</v>
      </c>
      <c r="E291" s="24" t="s">
        <v>27</v>
      </c>
      <c r="F291" s="26"/>
      <c r="G291" s="26"/>
      <c r="H291" s="26"/>
      <c r="I291" s="26"/>
      <c r="J291" s="27"/>
      <c r="K291" s="59">
        <v>35000</v>
      </c>
      <c r="L291" s="29">
        <v>15616.08</v>
      </c>
      <c r="M291" s="30">
        <f t="shared" si="17"/>
        <v>0.4461737142857143</v>
      </c>
    </row>
    <row r="292" spans="1:13" s="8" customFormat="1" ht="19.5" customHeight="1">
      <c r="A292" s="10"/>
      <c r="B292" s="31"/>
      <c r="C292" s="32">
        <v>80146</v>
      </c>
      <c r="D292" s="32"/>
      <c r="E292" s="14" t="s">
        <v>187</v>
      </c>
      <c r="F292" s="16">
        <f>SUM(F293:F294)</f>
        <v>0</v>
      </c>
      <c r="G292" s="16"/>
      <c r="H292" s="16"/>
      <c r="I292" s="16">
        <f>SUM(I293:I294)</f>
        <v>0</v>
      </c>
      <c r="J292" s="17"/>
      <c r="K292" s="60">
        <f>SUM(K293:K294)</f>
        <v>23990</v>
      </c>
      <c r="L292" s="19">
        <f>SUM(L293:L294)</f>
        <v>7899.5</v>
      </c>
      <c r="M292" s="20">
        <f t="shared" si="17"/>
        <v>0.32928303459774905</v>
      </c>
    </row>
    <row r="293" spans="1:13" s="8" customFormat="1" ht="19.5" customHeight="1">
      <c r="A293" s="21"/>
      <c r="B293" s="22"/>
      <c r="C293" s="23"/>
      <c r="D293" s="23">
        <v>4300</v>
      </c>
      <c r="E293" s="24" t="s">
        <v>27</v>
      </c>
      <c r="F293" s="26"/>
      <c r="G293" s="26"/>
      <c r="H293" s="26"/>
      <c r="I293" s="26"/>
      <c r="J293" s="27"/>
      <c r="K293" s="59">
        <v>17790</v>
      </c>
      <c r="L293" s="29">
        <v>6690</v>
      </c>
      <c r="M293" s="30">
        <f t="shared" si="17"/>
        <v>0.3760539629005059</v>
      </c>
    </row>
    <row r="294" spans="1:13" s="8" customFormat="1" ht="19.5" customHeight="1">
      <c r="A294" s="21"/>
      <c r="B294" s="22"/>
      <c r="C294" s="23"/>
      <c r="D294" s="23">
        <v>4410</v>
      </c>
      <c r="E294" s="24" t="s">
        <v>79</v>
      </c>
      <c r="F294" s="26"/>
      <c r="G294" s="26"/>
      <c r="H294" s="26"/>
      <c r="I294" s="26"/>
      <c r="J294" s="27"/>
      <c r="K294" s="59">
        <v>6200</v>
      </c>
      <c r="L294" s="29">
        <v>1209.5</v>
      </c>
      <c r="M294" s="30">
        <f t="shared" si="17"/>
        <v>0.1950806451612903</v>
      </c>
    </row>
    <row r="295" spans="1:13" s="8" customFormat="1" ht="19.5" customHeight="1">
      <c r="A295" s="10"/>
      <c r="B295" s="31"/>
      <c r="C295" s="32">
        <v>80195</v>
      </c>
      <c r="D295" s="32"/>
      <c r="E295" s="14" t="s">
        <v>24</v>
      </c>
      <c r="F295" s="16">
        <f>SUM(F296:F302)</f>
        <v>103400</v>
      </c>
      <c r="G295" s="16">
        <f>SUM(G296:G302)</f>
        <v>0</v>
      </c>
      <c r="H295" s="16">
        <f>SUM(H296:H302)</f>
        <v>0</v>
      </c>
      <c r="I295" s="16">
        <f>SUM(I296:I302)</f>
        <v>0</v>
      </c>
      <c r="J295" s="33">
        <f>I295/F295</f>
        <v>0</v>
      </c>
      <c r="K295" s="60">
        <f>SUM(K297:K302)</f>
        <v>219925</v>
      </c>
      <c r="L295" s="60">
        <f>SUM(L297:L302)</f>
        <v>16657.77</v>
      </c>
      <c r="M295" s="20">
        <f t="shared" si="17"/>
        <v>0.07574295782653177</v>
      </c>
    </row>
    <row r="296" spans="1:13" s="8" customFormat="1" ht="19.5" customHeight="1">
      <c r="A296" s="21"/>
      <c r="B296" s="22"/>
      <c r="C296" s="23"/>
      <c r="D296" s="87" t="s">
        <v>61</v>
      </c>
      <c r="E296" s="24" t="s">
        <v>50</v>
      </c>
      <c r="F296" s="26"/>
      <c r="G296" s="26"/>
      <c r="H296" s="26"/>
      <c r="I296" s="26"/>
      <c r="J296" s="34"/>
      <c r="K296" s="59"/>
      <c r="L296" s="59"/>
      <c r="M296" s="20"/>
    </row>
    <row r="297" spans="1:13" s="8" customFormat="1" ht="27.75" customHeight="1">
      <c r="A297" s="21"/>
      <c r="B297" s="22"/>
      <c r="C297" s="23"/>
      <c r="D297" s="23">
        <v>2030</v>
      </c>
      <c r="E297" s="24" t="s">
        <v>168</v>
      </c>
      <c r="F297" s="26">
        <v>63400</v>
      </c>
      <c r="G297" s="26"/>
      <c r="H297" s="26">
        <f>G297/F297</f>
        <v>0</v>
      </c>
      <c r="I297" s="26">
        <v>0</v>
      </c>
      <c r="J297" s="34">
        <f>I297/F297</f>
        <v>0</v>
      </c>
      <c r="K297" s="59"/>
      <c r="L297" s="59"/>
      <c r="M297" s="20"/>
    </row>
    <row r="298" spans="1:13" s="8" customFormat="1" ht="51" customHeight="1">
      <c r="A298" s="21"/>
      <c r="B298" s="22"/>
      <c r="C298" s="23"/>
      <c r="D298" s="23">
        <v>2707</v>
      </c>
      <c r="E298" s="24" t="s">
        <v>106</v>
      </c>
      <c r="F298" s="26">
        <v>40000</v>
      </c>
      <c r="G298" s="26"/>
      <c r="H298" s="26"/>
      <c r="I298" s="26">
        <v>0</v>
      </c>
      <c r="J298" s="34">
        <f>I298/F298</f>
        <v>0</v>
      </c>
      <c r="K298" s="59"/>
      <c r="L298" s="59"/>
      <c r="M298" s="20"/>
    </row>
    <row r="299" spans="1:13" s="8" customFormat="1" ht="21.75" customHeight="1">
      <c r="A299" s="21"/>
      <c r="B299" s="22"/>
      <c r="C299" s="23"/>
      <c r="D299" s="23">
        <v>3260</v>
      </c>
      <c r="E299" s="24" t="s">
        <v>294</v>
      </c>
      <c r="F299" s="26"/>
      <c r="G299" s="26"/>
      <c r="H299" s="26"/>
      <c r="I299" s="26"/>
      <c r="J299" s="34"/>
      <c r="K299" s="59">
        <v>15000</v>
      </c>
      <c r="L299" s="59">
        <v>0</v>
      </c>
      <c r="M299" s="30">
        <f aca="true" t="shared" si="18" ref="M299:M317">L299/K299</f>
        <v>0</v>
      </c>
    </row>
    <row r="300" spans="1:13" s="8" customFormat="1" ht="19.5" customHeight="1">
      <c r="A300" s="21"/>
      <c r="B300" s="22"/>
      <c r="C300" s="23"/>
      <c r="D300" s="23">
        <v>4210</v>
      </c>
      <c r="E300" s="24" t="s">
        <v>284</v>
      </c>
      <c r="F300" s="26"/>
      <c r="G300" s="26"/>
      <c r="H300" s="26"/>
      <c r="I300" s="26"/>
      <c r="J300" s="27"/>
      <c r="K300" s="59">
        <v>1098</v>
      </c>
      <c r="L300" s="59">
        <v>1098</v>
      </c>
      <c r="M300" s="30">
        <f t="shared" si="18"/>
        <v>1</v>
      </c>
    </row>
    <row r="301" spans="1:13" s="8" customFormat="1" ht="23.25" customHeight="1">
      <c r="A301" s="21"/>
      <c r="B301" s="22"/>
      <c r="C301" s="23"/>
      <c r="D301" s="23">
        <v>4300</v>
      </c>
      <c r="E301" s="24" t="s">
        <v>27</v>
      </c>
      <c r="F301" s="26"/>
      <c r="G301" s="26"/>
      <c r="H301" s="26"/>
      <c r="I301" s="26"/>
      <c r="J301" s="27"/>
      <c r="K301" s="61">
        <v>163827</v>
      </c>
      <c r="L301" s="29">
        <v>427</v>
      </c>
      <c r="M301" s="30">
        <f t="shared" si="18"/>
        <v>0.0026064079791487363</v>
      </c>
    </row>
    <row r="302" spans="1:13" s="8" customFormat="1" ht="23.25" customHeight="1">
      <c r="A302" s="21"/>
      <c r="B302" s="22"/>
      <c r="C302" s="23"/>
      <c r="D302" s="23">
        <v>4307</v>
      </c>
      <c r="E302" s="24" t="s">
        <v>27</v>
      </c>
      <c r="F302" s="26"/>
      <c r="G302" s="26"/>
      <c r="H302" s="26"/>
      <c r="I302" s="26"/>
      <c r="J302" s="27"/>
      <c r="K302" s="59">
        <v>40000</v>
      </c>
      <c r="L302" s="29">
        <v>15132.77</v>
      </c>
      <c r="M302" s="30">
        <f t="shared" si="18"/>
        <v>0.37831925</v>
      </c>
    </row>
    <row r="303" spans="1:13" s="49" customFormat="1" ht="27.75" customHeight="1">
      <c r="A303" s="107" t="s">
        <v>251</v>
      </c>
      <c r="B303" s="114">
        <v>851</v>
      </c>
      <c r="C303" s="114"/>
      <c r="D303" s="114"/>
      <c r="E303" s="110" t="s">
        <v>188</v>
      </c>
      <c r="F303" s="117">
        <f>SUM(F310+F319)</f>
        <v>100</v>
      </c>
      <c r="G303" s="117"/>
      <c r="H303" s="117"/>
      <c r="I303" s="117">
        <f>SUM(I310+I319)</f>
        <v>89</v>
      </c>
      <c r="J303" s="112">
        <f>I303/F303</f>
        <v>0.89</v>
      </c>
      <c r="K303" s="134">
        <f>SUM(K304+K310+K319)</f>
        <v>220100</v>
      </c>
      <c r="L303" s="134">
        <f>SUM(L304+L310+L319)</f>
        <v>86107.36</v>
      </c>
      <c r="M303" s="113">
        <f t="shared" si="18"/>
        <v>0.3912192639709223</v>
      </c>
    </row>
    <row r="304" spans="1:13" s="49" customFormat="1" ht="21" customHeight="1">
      <c r="A304" s="196"/>
      <c r="B304" s="197"/>
      <c r="C304" s="197">
        <v>85153</v>
      </c>
      <c r="D304" s="197"/>
      <c r="E304" s="175" t="s">
        <v>295</v>
      </c>
      <c r="F304" s="198"/>
      <c r="G304" s="198"/>
      <c r="H304" s="198"/>
      <c r="I304" s="198"/>
      <c r="J304" s="199"/>
      <c r="K304" s="195">
        <f>SUM(K305:K309)</f>
        <v>15400</v>
      </c>
      <c r="L304" s="195">
        <f>SUM(L305:L309)</f>
        <v>2513.0400000000004</v>
      </c>
      <c r="M304" s="20">
        <f t="shared" si="18"/>
        <v>0.1631844155844156</v>
      </c>
    </row>
    <row r="305" spans="1:13" s="49" customFormat="1" ht="21" customHeight="1">
      <c r="A305" s="196"/>
      <c r="B305" s="197"/>
      <c r="C305" s="197"/>
      <c r="D305" s="188">
        <v>4110</v>
      </c>
      <c r="E305" s="24" t="s">
        <v>67</v>
      </c>
      <c r="F305" s="200"/>
      <c r="G305" s="200"/>
      <c r="H305" s="200"/>
      <c r="I305" s="200"/>
      <c r="J305" s="180"/>
      <c r="K305" s="201">
        <v>800</v>
      </c>
      <c r="L305" s="201">
        <v>274.3</v>
      </c>
      <c r="M305" s="30">
        <f t="shared" si="18"/>
        <v>0.34287500000000004</v>
      </c>
    </row>
    <row r="306" spans="1:13" s="49" customFormat="1" ht="21" customHeight="1">
      <c r="A306" s="196"/>
      <c r="B306" s="197"/>
      <c r="C306" s="197"/>
      <c r="D306" s="188">
        <v>4170</v>
      </c>
      <c r="E306" s="45" t="s">
        <v>32</v>
      </c>
      <c r="F306" s="200"/>
      <c r="G306" s="200"/>
      <c r="H306" s="200"/>
      <c r="I306" s="200"/>
      <c r="J306" s="180"/>
      <c r="K306" s="201">
        <v>12600</v>
      </c>
      <c r="L306" s="201">
        <v>2159.61</v>
      </c>
      <c r="M306" s="30">
        <f t="shared" si="18"/>
        <v>0.17139761904761905</v>
      </c>
    </row>
    <row r="307" spans="1:13" s="49" customFormat="1" ht="19.5" customHeight="1">
      <c r="A307" s="196"/>
      <c r="B307" s="197"/>
      <c r="C307" s="197"/>
      <c r="D307" s="188">
        <v>4210</v>
      </c>
      <c r="E307" s="24" t="s">
        <v>33</v>
      </c>
      <c r="F307" s="200"/>
      <c r="G307" s="200"/>
      <c r="H307" s="200"/>
      <c r="I307" s="200"/>
      <c r="J307" s="180"/>
      <c r="K307" s="201">
        <v>800</v>
      </c>
      <c r="L307" s="201">
        <v>79.13</v>
      </c>
      <c r="M307" s="30">
        <f t="shared" si="18"/>
        <v>0.0989125</v>
      </c>
    </row>
    <row r="308" spans="1:13" s="49" customFormat="1" ht="19.5" customHeight="1">
      <c r="A308" s="196"/>
      <c r="B308" s="197"/>
      <c r="C308" s="197"/>
      <c r="D308" s="188">
        <v>4220</v>
      </c>
      <c r="E308" s="24" t="s">
        <v>190</v>
      </c>
      <c r="F308" s="200"/>
      <c r="G308" s="200"/>
      <c r="H308" s="200"/>
      <c r="I308" s="200"/>
      <c r="J308" s="180"/>
      <c r="K308" s="201">
        <v>0</v>
      </c>
      <c r="L308" s="201">
        <v>0</v>
      </c>
      <c r="M308" s="30"/>
    </row>
    <row r="309" spans="1:13" s="49" customFormat="1" ht="20.25" customHeight="1">
      <c r="A309" s="196"/>
      <c r="B309" s="197"/>
      <c r="C309" s="197"/>
      <c r="D309" s="188">
        <v>4300</v>
      </c>
      <c r="E309" s="24" t="s">
        <v>27</v>
      </c>
      <c r="F309" s="200"/>
      <c r="G309" s="200"/>
      <c r="H309" s="200"/>
      <c r="I309" s="200"/>
      <c r="J309" s="180"/>
      <c r="K309" s="201">
        <v>1200</v>
      </c>
      <c r="L309" s="201">
        <v>0</v>
      </c>
      <c r="M309" s="30">
        <f t="shared" si="18"/>
        <v>0</v>
      </c>
    </row>
    <row r="310" spans="1:13" s="8" customFormat="1" ht="19.5" customHeight="1">
      <c r="A310" s="10"/>
      <c r="B310" s="31"/>
      <c r="C310" s="32">
        <v>85154</v>
      </c>
      <c r="D310" s="32"/>
      <c r="E310" s="14" t="s">
        <v>189</v>
      </c>
      <c r="F310" s="16">
        <f>SUM(F311:F317)</f>
        <v>0</v>
      </c>
      <c r="G310" s="16"/>
      <c r="H310" s="16"/>
      <c r="I310" s="16">
        <f>SUM(I311:I317)</f>
        <v>0</v>
      </c>
      <c r="J310" s="17"/>
      <c r="K310" s="60">
        <f>SUM(K311:K318)</f>
        <v>184600</v>
      </c>
      <c r="L310" s="60">
        <f>SUM(L311:L318)</f>
        <v>82092.35</v>
      </c>
      <c r="M310" s="20">
        <f t="shared" si="18"/>
        <v>0.44470395449620803</v>
      </c>
    </row>
    <row r="311" spans="1:13" s="8" customFormat="1" ht="19.5" customHeight="1">
      <c r="A311" s="21"/>
      <c r="B311" s="22"/>
      <c r="C311" s="23"/>
      <c r="D311" s="23">
        <v>4110</v>
      </c>
      <c r="E311" s="24" t="s">
        <v>67</v>
      </c>
      <c r="F311" s="26"/>
      <c r="G311" s="26"/>
      <c r="H311" s="26"/>
      <c r="I311" s="26"/>
      <c r="J311" s="27"/>
      <c r="K311" s="59">
        <v>3000</v>
      </c>
      <c r="L311" s="29">
        <v>849.41</v>
      </c>
      <c r="M311" s="30">
        <f t="shared" si="18"/>
        <v>0.28313666666666665</v>
      </c>
    </row>
    <row r="312" spans="1:13" s="8" customFormat="1" ht="19.5" customHeight="1">
      <c r="A312" s="21"/>
      <c r="B312" s="22"/>
      <c r="C312" s="23"/>
      <c r="D312" s="23">
        <v>4170</v>
      </c>
      <c r="E312" s="45" t="s">
        <v>32</v>
      </c>
      <c r="F312" s="26"/>
      <c r="G312" s="26"/>
      <c r="H312" s="26"/>
      <c r="I312" s="26"/>
      <c r="J312" s="27"/>
      <c r="K312" s="59">
        <v>115900</v>
      </c>
      <c r="L312" s="29">
        <v>48321.37</v>
      </c>
      <c r="M312" s="30">
        <f t="shared" si="18"/>
        <v>0.4169229508196722</v>
      </c>
    </row>
    <row r="313" spans="1:13" s="8" customFormat="1" ht="19.5" customHeight="1">
      <c r="A313" s="21"/>
      <c r="B313" s="22"/>
      <c r="C313" s="23"/>
      <c r="D313" s="23">
        <v>4210</v>
      </c>
      <c r="E313" s="24" t="s">
        <v>33</v>
      </c>
      <c r="F313" s="26"/>
      <c r="G313" s="26"/>
      <c r="H313" s="26"/>
      <c r="I313" s="26"/>
      <c r="J313" s="27"/>
      <c r="K313" s="28">
        <v>7700</v>
      </c>
      <c r="L313" s="29">
        <v>7563.42</v>
      </c>
      <c r="M313" s="30">
        <f t="shared" si="18"/>
        <v>0.9822623376623377</v>
      </c>
    </row>
    <row r="314" spans="1:13" s="8" customFormat="1" ht="19.5" customHeight="1">
      <c r="A314" s="21"/>
      <c r="B314" s="22"/>
      <c r="C314" s="23"/>
      <c r="D314" s="23">
        <v>4220</v>
      </c>
      <c r="E314" s="24" t="s">
        <v>190</v>
      </c>
      <c r="F314" s="26"/>
      <c r="G314" s="26"/>
      <c r="H314" s="26"/>
      <c r="I314" s="26"/>
      <c r="J314" s="27"/>
      <c r="K314" s="28">
        <v>9700</v>
      </c>
      <c r="L314" s="29">
        <v>5314.43</v>
      </c>
      <c r="M314" s="30">
        <f t="shared" si="18"/>
        <v>0.547879381443299</v>
      </c>
    </row>
    <row r="315" spans="1:13" s="47" customFormat="1" ht="19.5" customHeight="1">
      <c r="A315" s="21"/>
      <c r="B315" s="22"/>
      <c r="C315" s="23"/>
      <c r="D315" s="23">
        <v>4300</v>
      </c>
      <c r="E315" s="24" t="s">
        <v>27</v>
      </c>
      <c r="F315" s="26"/>
      <c r="G315" s="26"/>
      <c r="H315" s="26"/>
      <c r="I315" s="26"/>
      <c r="J315" s="27"/>
      <c r="K315" s="28">
        <v>45600</v>
      </c>
      <c r="L315" s="29">
        <v>19511.71</v>
      </c>
      <c r="M315" s="30">
        <f t="shared" si="18"/>
        <v>0.42788837719298245</v>
      </c>
    </row>
    <row r="316" spans="1:13" s="47" customFormat="1" ht="19.5" customHeight="1">
      <c r="A316" s="21"/>
      <c r="B316" s="22"/>
      <c r="C316" s="23"/>
      <c r="D316" s="23">
        <v>4370</v>
      </c>
      <c r="E316" s="24" t="s">
        <v>77</v>
      </c>
      <c r="F316" s="26"/>
      <c r="G316" s="26"/>
      <c r="H316" s="26"/>
      <c r="I316" s="26"/>
      <c r="J316" s="27"/>
      <c r="K316" s="28">
        <v>1200</v>
      </c>
      <c r="L316" s="29">
        <v>332.02</v>
      </c>
      <c r="M316" s="30">
        <f t="shared" si="18"/>
        <v>0.27668333333333334</v>
      </c>
    </row>
    <row r="317" spans="1:13" s="8" customFormat="1" ht="19.5" customHeight="1">
      <c r="A317" s="21"/>
      <c r="B317" s="22"/>
      <c r="C317" s="23"/>
      <c r="D317" s="48" t="s">
        <v>78</v>
      </c>
      <c r="E317" s="24" t="s">
        <v>79</v>
      </c>
      <c r="F317" s="26"/>
      <c r="G317" s="26">
        <v>146</v>
      </c>
      <c r="H317" s="26"/>
      <c r="I317" s="26"/>
      <c r="J317" s="27"/>
      <c r="K317" s="28">
        <v>1000</v>
      </c>
      <c r="L317" s="29">
        <v>0</v>
      </c>
      <c r="M317" s="30">
        <f t="shared" si="18"/>
        <v>0</v>
      </c>
    </row>
    <row r="318" spans="1:13" s="8" customFormat="1" ht="23.25" customHeight="1">
      <c r="A318" s="21"/>
      <c r="B318" s="22"/>
      <c r="C318" s="23"/>
      <c r="D318" s="48" t="s">
        <v>86</v>
      </c>
      <c r="E318" s="45" t="s">
        <v>87</v>
      </c>
      <c r="F318" s="26"/>
      <c r="G318" s="26"/>
      <c r="H318" s="26"/>
      <c r="I318" s="26"/>
      <c r="J318" s="27"/>
      <c r="K318" s="28">
        <v>500</v>
      </c>
      <c r="L318" s="29">
        <v>199.99</v>
      </c>
      <c r="M318" s="30">
        <f>L318/K318</f>
        <v>0.39998</v>
      </c>
    </row>
    <row r="319" spans="1:13" s="8" customFormat="1" ht="19.5" customHeight="1">
      <c r="A319" s="10"/>
      <c r="B319" s="31"/>
      <c r="C319" s="32">
        <v>85195</v>
      </c>
      <c r="D319" s="12"/>
      <c r="E319" s="14" t="s">
        <v>24</v>
      </c>
      <c r="F319" s="16">
        <f>SUM(F320)</f>
        <v>100</v>
      </c>
      <c r="G319" s="16"/>
      <c r="H319" s="16"/>
      <c r="I319" s="16">
        <f>SUM(I320)</f>
        <v>89</v>
      </c>
      <c r="J319" s="17">
        <f>I319/F319</f>
        <v>0.89</v>
      </c>
      <c r="K319" s="18">
        <f>SUM(K320:K323)</f>
        <v>20100</v>
      </c>
      <c r="L319" s="18">
        <f>SUM(L320:L323)</f>
        <v>1501.97</v>
      </c>
      <c r="M319" s="20">
        <f>L319/K319</f>
        <v>0.07472487562189055</v>
      </c>
    </row>
    <row r="320" spans="1:13" s="8" customFormat="1" ht="46.5" customHeight="1">
      <c r="A320" s="21"/>
      <c r="B320" s="22"/>
      <c r="C320" s="23"/>
      <c r="D320" s="48" t="s">
        <v>191</v>
      </c>
      <c r="E320" s="24" t="s">
        <v>25</v>
      </c>
      <c r="F320" s="26">
        <v>100</v>
      </c>
      <c r="G320" s="26"/>
      <c r="H320" s="26"/>
      <c r="I320" s="26">
        <v>89</v>
      </c>
      <c r="J320" s="34">
        <f>I320/F320</f>
        <v>0.89</v>
      </c>
      <c r="K320" s="28"/>
      <c r="L320" s="29"/>
      <c r="M320" s="30"/>
    </row>
    <row r="321" spans="1:13" s="8" customFormat="1" ht="19.5" customHeight="1">
      <c r="A321" s="21"/>
      <c r="B321" s="22"/>
      <c r="C321" s="23"/>
      <c r="D321" s="48" t="s">
        <v>170</v>
      </c>
      <c r="E321" s="24" t="s">
        <v>65</v>
      </c>
      <c r="F321" s="26"/>
      <c r="G321" s="26"/>
      <c r="H321" s="26"/>
      <c r="I321" s="26"/>
      <c r="J321" s="34"/>
      <c r="K321" s="28">
        <v>75</v>
      </c>
      <c r="L321" s="29">
        <v>67.63</v>
      </c>
      <c r="M321" s="30">
        <f aca="true" t="shared" si="19" ref="M321:M333">L321/K321</f>
        <v>0.9017333333333333</v>
      </c>
    </row>
    <row r="322" spans="1:13" s="8" customFormat="1" ht="19.5" customHeight="1">
      <c r="A322" s="21"/>
      <c r="B322" s="22"/>
      <c r="C322" s="23"/>
      <c r="D322" s="48" t="s">
        <v>174</v>
      </c>
      <c r="E322" s="24" t="s">
        <v>33</v>
      </c>
      <c r="F322" s="26"/>
      <c r="G322" s="26"/>
      <c r="H322" s="26"/>
      <c r="I322" s="26"/>
      <c r="J322" s="34"/>
      <c r="K322" s="28">
        <v>1005</v>
      </c>
      <c r="L322" s="29">
        <v>389.35</v>
      </c>
      <c r="M322" s="30">
        <f t="shared" si="19"/>
        <v>0.3874129353233831</v>
      </c>
    </row>
    <row r="323" spans="1:13" s="8" customFormat="1" ht="19.5" customHeight="1">
      <c r="A323" s="21"/>
      <c r="B323" s="22"/>
      <c r="C323" s="23"/>
      <c r="D323" s="48" t="s">
        <v>71</v>
      </c>
      <c r="E323" s="24" t="s">
        <v>27</v>
      </c>
      <c r="F323" s="26"/>
      <c r="G323" s="26"/>
      <c r="H323" s="26"/>
      <c r="I323" s="26"/>
      <c r="J323" s="34"/>
      <c r="K323" s="28">
        <v>19020</v>
      </c>
      <c r="L323" s="29">
        <v>1044.99</v>
      </c>
      <c r="M323" s="30">
        <f t="shared" si="19"/>
        <v>0.054941640378548894</v>
      </c>
    </row>
    <row r="324" spans="1:13" s="49" customFormat="1" ht="30.75" customHeight="1">
      <c r="A324" s="107" t="s">
        <v>252</v>
      </c>
      <c r="B324" s="114">
        <v>852</v>
      </c>
      <c r="C324" s="114"/>
      <c r="D324" s="108"/>
      <c r="E324" s="110" t="s">
        <v>192</v>
      </c>
      <c r="F324" s="117">
        <f>SUM(F327+F354+F357+F363+F365+F393+F408)</f>
        <v>8128440</v>
      </c>
      <c r="G324" s="117" t="e">
        <f>SUM(G327+G354+G357+G363+G365+G393+G408+#REF!)</f>
        <v>#REF!</v>
      </c>
      <c r="H324" s="117" t="e">
        <f>SUM(H327+H354+H357+H363+H365+H393+H408+#REF!)</f>
        <v>#REF!</v>
      </c>
      <c r="I324" s="117">
        <f>SUM(I327+I354+I357+I363+I365+I393+I408)</f>
        <v>4483859.469999999</v>
      </c>
      <c r="J324" s="112">
        <f>I324/F324</f>
        <v>0.5516260770824413</v>
      </c>
      <c r="K324" s="117">
        <f>SUM(K327+K354+K357+K363+K365+K393+K408+K325+K389)</f>
        <v>10186522</v>
      </c>
      <c r="L324" s="117">
        <f>SUM(L327+L354+L357+L363+L365+L393+L408+L325+L389)</f>
        <v>5479676.99</v>
      </c>
      <c r="M324" s="113">
        <f t="shared" si="19"/>
        <v>0.5379340455947574</v>
      </c>
    </row>
    <row r="325" spans="1:13" s="49" customFormat="1" ht="30.75" customHeight="1">
      <c r="A325" s="10"/>
      <c r="B325" s="31"/>
      <c r="C325" s="31">
        <v>85202</v>
      </c>
      <c r="D325" s="62"/>
      <c r="E325" s="63" t="s">
        <v>193</v>
      </c>
      <c r="F325" s="16"/>
      <c r="G325" s="16"/>
      <c r="H325" s="16"/>
      <c r="I325" s="16"/>
      <c r="J325" s="17"/>
      <c r="K325" s="16">
        <f>SUM(K326)</f>
        <v>157026</v>
      </c>
      <c r="L325" s="16">
        <f>SUM(L326)</f>
        <v>57955.49</v>
      </c>
      <c r="M325" s="20">
        <f t="shared" si="19"/>
        <v>0.3690821265268172</v>
      </c>
    </row>
    <row r="326" spans="1:13" s="49" customFormat="1" ht="35.25" customHeight="1">
      <c r="A326" s="10"/>
      <c r="B326" s="31"/>
      <c r="C326" s="31"/>
      <c r="D326" s="48" t="s">
        <v>194</v>
      </c>
      <c r="E326" s="24" t="s">
        <v>195</v>
      </c>
      <c r="F326" s="26"/>
      <c r="G326" s="26"/>
      <c r="H326" s="26"/>
      <c r="I326" s="26"/>
      <c r="J326" s="27"/>
      <c r="K326" s="26">
        <v>157026</v>
      </c>
      <c r="L326" s="26">
        <v>57955.49</v>
      </c>
      <c r="M326" s="30">
        <f t="shared" si="19"/>
        <v>0.3690821265268172</v>
      </c>
    </row>
    <row r="327" spans="1:13" s="8" customFormat="1" ht="37.5" customHeight="1">
      <c r="A327" s="10"/>
      <c r="B327" s="31"/>
      <c r="C327" s="32">
        <v>85212</v>
      </c>
      <c r="D327" s="12"/>
      <c r="E327" s="14" t="s">
        <v>196</v>
      </c>
      <c r="F327" s="16">
        <f>SUM(F328:F353)</f>
        <v>5460340</v>
      </c>
      <c r="G327" s="16">
        <f>SUM(G329:G353)</f>
        <v>0</v>
      </c>
      <c r="H327" s="16">
        <f>SUM(H329:H353)</f>
        <v>0</v>
      </c>
      <c r="I327" s="16">
        <f>SUM(I328:I353)</f>
        <v>2723407.8899999997</v>
      </c>
      <c r="J327" s="33">
        <f>I327/F327</f>
        <v>0.4987615954317862</v>
      </c>
      <c r="K327" s="16">
        <f>SUM(K328:K353)</f>
        <v>5454300</v>
      </c>
      <c r="L327" s="16">
        <f>SUM(L328:L353)</f>
        <v>2691921.5300000007</v>
      </c>
      <c r="M327" s="20">
        <f t="shared" si="19"/>
        <v>0.49354115651871017</v>
      </c>
    </row>
    <row r="328" spans="1:13" s="8" customFormat="1" ht="20.25" customHeight="1">
      <c r="A328" s="10"/>
      <c r="B328" s="31"/>
      <c r="C328" s="32"/>
      <c r="D328" s="84" t="s">
        <v>97</v>
      </c>
      <c r="E328" s="24" t="s">
        <v>269</v>
      </c>
      <c r="F328" s="26">
        <v>40</v>
      </c>
      <c r="G328" s="16"/>
      <c r="H328" s="16"/>
      <c r="I328" s="26">
        <v>0</v>
      </c>
      <c r="J328" s="34"/>
      <c r="K328" s="28"/>
      <c r="L328" s="28"/>
      <c r="M328" s="30"/>
    </row>
    <row r="329" spans="1:13" s="8" customFormat="1" ht="24.75" customHeight="1">
      <c r="A329" s="10"/>
      <c r="B329" s="31"/>
      <c r="C329" s="32"/>
      <c r="D329" s="84" t="s">
        <v>49</v>
      </c>
      <c r="E329" s="24" t="s">
        <v>50</v>
      </c>
      <c r="F329" s="26">
        <v>900</v>
      </c>
      <c r="G329" s="26"/>
      <c r="H329" s="26"/>
      <c r="I329" s="26">
        <v>1070.5</v>
      </c>
      <c r="J329" s="34">
        <f>I329/F329</f>
        <v>1.1894444444444445</v>
      </c>
      <c r="K329" s="18"/>
      <c r="L329" s="19"/>
      <c r="M329" s="20"/>
    </row>
    <row r="330" spans="1:13" s="8" customFormat="1" ht="25.5" customHeight="1">
      <c r="A330" s="10"/>
      <c r="B330" s="31"/>
      <c r="C330" s="32"/>
      <c r="D330" s="48" t="s">
        <v>61</v>
      </c>
      <c r="E330" s="24" t="s">
        <v>62</v>
      </c>
      <c r="F330" s="26">
        <v>82400</v>
      </c>
      <c r="G330" s="26"/>
      <c r="H330" s="26"/>
      <c r="I330" s="26">
        <v>26524.82</v>
      </c>
      <c r="J330" s="34">
        <f>I330/F330</f>
        <v>0.32190315533980585</v>
      </c>
      <c r="K330" s="18"/>
      <c r="L330" s="19"/>
      <c r="M330" s="20"/>
    </row>
    <row r="331" spans="1:13" s="8" customFormat="1" ht="25.5" customHeight="1">
      <c r="A331" s="10"/>
      <c r="B331" s="31"/>
      <c r="C331" s="32"/>
      <c r="D331" s="23">
        <v>2010</v>
      </c>
      <c r="E331" s="24" t="s">
        <v>25</v>
      </c>
      <c r="F331" s="26">
        <v>5371000</v>
      </c>
      <c r="G331" s="26"/>
      <c r="H331" s="26"/>
      <c r="I331" s="26">
        <v>2683450</v>
      </c>
      <c r="J331" s="34">
        <f>I331/F331</f>
        <v>0.499618320610687</v>
      </c>
      <c r="K331" s="18"/>
      <c r="L331" s="19"/>
      <c r="M331" s="20"/>
    </row>
    <row r="332" spans="1:13" s="8" customFormat="1" ht="25.5" customHeight="1">
      <c r="A332" s="10"/>
      <c r="B332" s="31"/>
      <c r="C332" s="32"/>
      <c r="D332" s="23">
        <v>2360</v>
      </c>
      <c r="E332" s="24" t="s">
        <v>90</v>
      </c>
      <c r="F332" s="26">
        <v>6000</v>
      </c>
      <c r="G332" s="26"/>
      <c r="H332" s="26"/>
      <c r="I332" s="26">
        <v>12362.57</v>
      </c>
      <c r="J332" s="34">
        <f>I332/F332</f>
        <v>2.0604283333333333</v>
      </c>
      <c r="K332" s="18"/>
      <c r="L332" s="19"/>
      <c r="M332" s="20"/>
    </row>
    <row r="333" spans="1:13" s="8" customFormat="1" ht="42.75" customHeight="1">
      <c r="A333" s="10"/>
      <c r="B333" s="31"/>
      <c r="C333" s="32"/>
      <c r="D333" s="23">
        <v>2910</v>
      </c>
      <c r="E333" s="24" t="s">
        <v>236</v>
      </c>
      <c r="F333" s="26"/>
      <c r="G333" s="26"/>
      <c r="H333" s="26"/>
      <c r="I333" s="26"/>
      <c r="J333" s="34"/>
      <c r="K333" s="28">
        <v>14400</v>
      </c>
      <c r="L333" s="29">
        <v>7968.51</v>
      </c>
      <c r="M333" s="30">
        <f t="shared" si="19"/>
        <v>0.55336875</v>
      </c>
    </row>
    <row r="334" spans="1:13" s="8" customFormat="1" ht="20.25" customHeight="1">
      <c r="A334" s="10"/>
      <c r="B334" s="31"/>
      <c r="C334" s="32"/>
      <c r="D334" s="23">
        <v>3020</v>
      </c>
      <c r="E334" s="24" t="s">
        <v>64</v>
      </c>
      <c r="F334" s="26"/>
      <c r="G334" s="26"/>
      <c r="H334" s="26"/>
      <c r="I334" s="26"/>
      <c r="J334" s="34"/>
      <c r="K334" s="28">
        <v>250</v>
      </c>
      <c r="L334" s="29">
        <v>0</v>
      </c>
      <c r="M334" s="30">
        <f aca="true" t="shared" si="20" ref="M334:M353">L334/K334</f>
        <v>0</v>
      </c>
    </row>
    <row r="335" spans="1:13" s="8" customFormat="1" ht="19.5" customHeight="1">
      <c r="A335" s="21"/>
      <c r="B335" s="22"/>
      <c r="C335" s="23"/>
      <c r="D335" s="23">
        <v>3110</v>
      </c>
      <c r="E335" s="24" t="s">
        <v>197</v>
      </c>
      <c r="F335" s="26"/>
      <c r="G335" s="26"/>
      <c r="H335" s="26"/>
      <c r="I335" s="26"/>
      <c r="J335" s="27"/>
      <c r="K335" s="28">
        <v>5159870</v>
      </c>
      <c r="L335" s="29">
        <v>2591252.98</v>
      </c>
      <c r="M335" s="30">
        <f t="shared" si="20"/>
        <v>0.5021934622383897</v>
      </c>
    </row>
    <row r="336" spans="1:13" s="8" customFormat="1" ht="19.5" customHeight="1">
      <c r="A336" s="21"/>
      <c r="B336" s="22"/>
      <c r="C336" s="23"/>
      <c r="D336" s="23">
        <v>4010</v>
      </c>
      <c r="E336" s="24" t="s">
        <v>65</v>
      </c>
      <c r="F336" s="26"/>
      <c r="G336" s="26"/>
      <c r="H336" s="26"/>
      <c r="I336" s="26"/>
      <c r="J336" s="27"/>
      <c r="K336" s="28">
        <v>128910</v>
      </c>
      <c r="L336" s="29">
        <v>48389.68</v>
      </c>
      <c r="M336" s="30">
        <f t="shared" si="20"/>
        <v>0.37537568846482045</v>
      </c>
    </row>
    <row r="337" spans="1:13" s="8" customFormat="1" ht="19.5" customHeight="1">
      <c r="A337" s="21"/>
      <c r="B337" s="22"/>
      <c r="C337" s="23"/>
      <c r="D337" s="23">
        <v>4040</v>
      </c>
      <c r="E337" s="24" t="s">
        <v>66</v>
      </c>
      <c r="F337" s="26"/>
      <c r="G337" s="26"/>
      <c r="H337" s="26"/>
      <c r="I337" s="26"/>
      <c r="J337" s="27"/>
      <c r="K337" s="28">
        <v>6528</v>
      </c>
      <c r="L337" s="29">
        <v>6527.72</v>
      </c>
      <c r="M337" s="30">
        <f t="shared" si="20"/>
        <v>0.9999571078431373</v>
      </c>
    </row>
    <row r="338" spans="1:13" s="8" customFormat="1" ht="19.5" customHeight="1">
      <c r="A338" s="21"/>
      <c r="B338" s="22"/>
      <c r="C338" s="23"/>
      <c r="D338" s="23">
        <v>4110</v>
      </c>
      <c r="E338" s="24" t="s">
        <v>67</v>
      </c>
      <c r="F338" s="26"/>
      <c r="G338" s="26"/>
      <c r="H338" s="26"/>
      <c r="I338" s="26"/>
      <c r="J338" s="27"/>
      <c r="K338" s="28">
        <v>81300</v>
      </c>
      <c r="L338" s="29">
        <v>23786</v>
      </c>
      <c r="M338" s="30">
        <f t="shared" si="20"/>
        <v>0.29257072570725706</v>
      </c>
    </row>
    <row r="339" spans="1:13" s="8" customFormat="1" ht="19.5" customHeight="1">
      <c r="A339" s="21"/>
      <c r="B339" s="22"/>
      <c r="C339" s="23"/>
      <c r="D339" s="23">
        <v>4120</v>
      </c>
      <c r="E339" s="45" t="s">
        <v>68</v>
      </c>
      <c r="F339" s="26"/>
      <c r="G339" s="26"/>
      <c r="H339" s="26"/>
      <c r="I339" s="26"/>
      <c r="J339" s="27"/>
      <c r="K339" s="28">
        <v>3560</v>
      </c>
      <c r="L339" s="29">
        <v>1283.54</v>
      </c>
      <c r="M339" s="30">
        <f t="shared" si="20"/>
        <v>0.36054494382022473</v>
      </c>
    </row>
    <row r="340" spans="1:13" s="8" customFormat="1" ht="24.75" customHeight="1">
      <c r="A340" s="21"/>
      <c r="B340" s="22"/>
      <c r="C340" s="23"/>
      <c r="D340" s="23">
        <v>4140</v>
      </c>
      <c r="E340" s="45" t="s">
        <v>94</v>
      </c>
      <c r="F340" s="26"/>
      <c r="G340" s="26"/>
      <c r="H340" s="26"/>
      <c r="I340" s="26"/>
      <c r="J340" s="27"/>
      <c r="K340" s="28">
        <v>3100</v>
      </c>
      <c r="L340" s="29">
        <v>1702.79</v>
      </c>
      <c r="M340" s="30">
        <f t="shared" si="20"/>
        <v>0.5492870967741935</v>
      </c>
    </row>
    <row r="341" spans="1:13" s="8" customFormat="1" ht="19.5" customHeight="1">
      <c r="A341" s="36"/>
      <c r="B341" s="22"/>
      <c r="C341" s="23"/>
      <c r="D341" s="23">
        <v>4210</v>
      </c>
      <c r="E341" s="24" t="s">
        <v>33</v>
      </c>
      <c r="F341" s="26"/>
      <c r="G341" s="26"/>
      <c r="H341" s="26"/>
      <c r="I341" s="26"/>
      <c r="J341" s="27"/>
      <c r="K341" s="28">
        <v>15175</v>
      </c>
      <c r="L341" s="29">
        <v>295.52</v>
      </c>
      <c r="M341" s="30">
        <f t="shared" si="20"/>
        <v>0.019474135090609555</v>
      </c>
    </row>
    <row r="342" spans="1:13" s="8" customFormat="1" ht="19.5" customHeight="1">
      <c r="A342" s="36"/>
      <c r="B342" s="22"/>
      <c r="C342" s="23"/>
      <c r="D342" s="23">
        <v>4260</v>
      </c>
      <c r="E342" s="24" t="s">
        <v>69</v>
      </c>
      <c r="F342" s="26"/>
      <c r="G342" s="26"/>
      <c r="H342" s="26"/>
      <c r="I342" s="26"/>
      <c r="J342" s="27"/>
      <c r="K342" s="28">
        <v>500</v>
      </c>
      <c r="L342" s="29">
        <v>0</v>
      </c>
      <c r="M342" s="30">
        <f t="shared" si="20"/>
        <v>0</v>
      </c>
    </row>
    <row r="343" spans="1:13" s="8" customFormat="1" ht="19.5" customHeight="1">
      <c r="A343" s="36"/>
      <c r="B343" s="22"/>
      <c r="C343" s="23"/>
      <c r="D343" s="23">
        <v>4270</v>
      </c>
      <c r="E343" s="24" t="s">
        <v>34</v>
      </c>
      <c r="F343" s="26"/>
      <c r="G343" s="26"/>
      <c r="H343" s="26"/>
      <c r="I343" s="26"/>
      <c r="J343" s="27"/>
      <c r="K343" s="28">
        <v>300</v>
      </c>
      <c r="L343" s="29">
        <v>0</v>
      </c>
      <c r="M343" s="30">
        <f t="shared" si="20"/>
        <v>0</v>
      </c>
    </row>
    <row r="344" spans="1:13" s="8" customFormat="1" ht="19.5" customHeight="1">
      <c r="A344" s="36"/>
      <c r="B344" s="22"/>
      <c r="C344" s="23"/>
      <c r="D344" s="23">
        <v>4280</v>
      </c>
      <c r="E344" s="24" t="s">
        <v>70</v>
      </c>
      <c r="F344" s="26"/>
      <c r="G344" s="26"/>
      <c r="H344" s="26"/>
      <c r="I344" s="26"/>
      <c r="J344" s="27"/>
      <c r="K344" s="28">
        <v>100</v>
      </c>
      <c r="L344" s="29">
        <v>0</v>
      </c>
      <c r="M344" s="30">
        <f t="shared" si="20"/>
        <v>0</v>
      </c>
    </row>
    <row r="345" spans="1:13" s="8" customFormat="1" ht="19.5" customHeight="1">
      <c r="A345" s="21"/>
      <c r="B345" s="37"/>
      <c r="C345" s="23"/>
      <c r="D345" s="48" t="s">
        <v>55</v>
      </c>
      <c r="E345" s="24" t="s">
        <v>27</v>
      </c>
      <c r="F345" s="26"/>
      <c r="G345" s="26"/>
      <c r="H345" s="26"/>
      <c r="I345" s="26"/>
      <c r="J345" s="27"/>
      <c r="K345" s="28">
        <v>15652</v>
      </c>
      <c r="L345" s="29">
        <v>3735.16</v>
      </c>
      <c r="M345" s="30">
        <f t="shared" si="20"/>
        <v>0.23863787375415282</v>
      </c>
    </row>
    <row r="346" spans="1:13" s="8" customFormat="1" ht="19.5" customHeight="1">
      <c r="A346" s="21"/>
      <c r="B346" s="37"/>
      <c r="C346" s="23"/>
      <c r="D346" s="48" t="s">
        <v>72</v>
      </c>
      <c r="E346" s="24" t="s">
        <v>73</v>
      </c>
      <c r="F346" s="26"/>
      <c r="G346" s="26"/>
      <c r="H346" s="26"/>
      <c r="I346" s="26"/>
      <c r="J346" s="27"/>
      <c r="K346" s="28">
        <v>705</v>
      </c>
      <c r="L346" s="29">
        <v>203.14</v>
      </c>
      <c r="M346" s="30">
        <f t="shared" si="20"/>
        <v>0.2881418439716312</v>
      </c>
    </row>
    <row r="347" spans="1:13" s="8" customFormat="1" ht="22.5" customHeight="1">
      <c r="A347" s="21"/>
      <c r="B347" s="37"/>
      <c r="C347" s="23"/>
      <c r="D347" s="48" t="s">
        <v>76</v>
      </c>
      <c r="E347" s="24" t="s">
        <v>77</v>
      </c>
      <c r="F347" s="26"/>
      <c r="G347" s="26"/>
      <c r="H347" s="26"/>
      <c r="I347" s="26"/>
      <c r="J347" s="27"/>
      <c r="K347" s="28">
        <v>2500</v>
      </c>
      <c r="L347" s="29">
        <v>855.27</v>
      </c>
      <c r="M347" s="30">
        <f t="shared" si="20"/>
        <v>0.34210799999999997</v>
      </c>
    </row>
    <row r="348" spans="1:13" s="8" customFormat="1" ht="19.5" customHeight="1">
      <c r="A348" s="21"/>
      <c r="B348" s="37"/>
      <c r="C348" s="23"/>
      <c r="D348" s="48" t="s">
        <v>78</v>
      </c>
      <c r="E348" s="24" t="s">
        <v>79</v>
      </c>
      <c r="F348" s="26"/>
      <c r="G348" s="26"/>
      <c r="H348" s="26"/>
      <c r="I348" s="26"/>
      <c r="J348" s="27"/>
      <c r="K348" s="28">
        <v>700</v>
      </c>
      <c r="L348" s="29">
        <v>263.85</v>
      </c>
      <c r="M348" s="30">
        <f t="shared" si="20"/>
        <v>0.37692857142857145</v>
      </c>
    </row>
    <row r="349" spans="1:13" s="8" customFormat="1" ht="25.5" customHeight="1">
      <c r="A349" s="21"/>
      <c r="B349" s="22"/>
      <c r="C349" s="23"/>
      <c r="D349" s="23">
        <v>4440</v>
      </c>
      <c r="E349" s="24" t="s">
        <v>81</v>
      </c>
      <c r="F349" s="26"/>
      <c r="G349" s="26"/>
      <c r="H349" s="26"/>
      <c r="I349" s="26"/>
      <c r="J349" s="27"/>
      <c r="K349" s="28">
        <v>2700</v>
      </c>
      <c r="L349" s="29">
        <v>2025</v>
      </c>
      <c r="M349" s="30">
        <f t="shared" si="20"/>
        <v>0.75</v>
      </c>
    </row>
    <row r="350" spans="1:13" s="8" customFormat="1" ht="36.75" customHeight="1">
      <c r="A350" s="21"/>
      <c r="B350" s="22"/>
      <c r="C350" s="23"/>
      <c r="D350" s="23">
        <v>4560</v>
      </c>
      <c r="E350" s="24" t="s">
        <v>247</v>
      </c>
      <c r="F350" s="26"/>
      <c r="G350" s="26"/>
      <c r="H350" s="26"/>
      <c r="I350" s="26"/>
      <c r="J350" s="27"/>
      <c r="K350" s="28">
        <v>900</v>
      </c>
      <c r="L350" s="29">
        <v>884.21</v>
      </c>
      <c r="M350" s="30">
        <f t="shared" si="20"/>
        <v>0.9824555555555556</v>
      </c>
    </row>
    <row r="351" spans="1:13" s="8" customFormat="1" ht="25.5" customHeight="1">
      <c r="A351" s="21"/>
      <c r="B351" s="22"/>
      <c r="C351" s="23"/>
      <c r="D351" s="23">
        <v>4700</v>
      </c>
      <c r="E351" s="45" t="s">
        <v>83</v>
      </c>
      <c r="F351" s="26"/>
      <c r="G351" s="26"/>
      <c r="H351" s="26"/>
      <c r="I351" s="26"/>
      <c r="J351" s="27"/>
      <c r="K351" s="28">
        <v>3200</v>
      </c>
      <c r="L351" s="29">
        <v>1634</v>
      </c>
      <c r="M351" s="30">
        <f t="shared" si="20"/>
        <v>0.510625</v>
      </c>
    </row>
    <row r="352" spans="1:13" s="8" customFormat="1" ht="25.5" customHeight="1">
      <c r="A352" s="21"/>
      <c r="B352" s="22"/>
      <c r="C352" s="23"/>
      <c r="D352" s="23">
        <v>4740</v>
      </c>
      <c r="E352" s="45" t="s">
        <v>85</v>
      </c>
      <c r="F352" s="26"/>
      <c r="G352" s="26"/>
      <c r="H352" s="26"/>
      <c r="I352" s="26"/>
      <c r="J352" s="27"/>
      <c r="K352" s="28">
        <v>3500</v>
      </c>
      <c r="L352" s="29">
        <v>0</v>
      </c>
      <c r="M352" s="30">
        <f t="shared" si="20"/>
        <v>0</v>
      </c>
    </row>
    <row r="353" spans="1:13" s="8" customFormat="1" ht="25.5" customHeight="1">
      <c r="A353" s="21"/>
      <c r="B353" s="22"/>
      <c r="C353" s="23"/>
      <c r="D353" s="23">
        <v>4750</v>
      </c>
      <c r="E353" s="45" t="s">
        <v>87</v>
      </c>
      <c r="F353" s="26"/>
      <c r="G353" s="26"/>
      <c r="H353" s="26"/>
      <c r="I353" s="26"/>
      <c r="J353" s="27"/>
      <c r="K353" s="28">
        <v>10450</v>
      </c>
      <c r="L353" s="29">
        <v>1114.16</v>
      </c>
      <c r="M353" s="30">
        <f t="shared" si="20"/>
        <v>0.10661818181818182</v>
      </c>
    </row>
    <row r="354" spans="1:13" s="8" customFormat="1" ht="37.5" customHeight="1">
      <c r="A354" s="10"/>
      <c r="B354" s="31"/>
      <c r="C354" s="32">
        <v>85213</v>
      </c>
      <c r="D354" s="32"/>
      <c r="E354" s="14" t="s">
        <v>198</v>
      </c>
      <c r="F354" s="16">
        <f>SUM(F355:F356)</f>
        <v>94200</v>
      </c>
      <c r="G354" s="16">
        <f>SUM(G355:G356)</f>
        <v>0</v>
      </c>
      <c r="H354" s="16">
        <f>SUM(H355:H356)</f>
        <v>0</v>
      </c>
      <c r="I354" s="16">
        <f>SUM(I355:I356)</f>
        <v>30988</v>
      </c>
      <c r="J354" s="33">
        <f>I354/F354</f>
        <v>0.32895966029723994</v>
      </c>
      <c r="K354" s="18">
        <f>SUM(K355:K356)</f>
        <v>94200</v>
      </c>
      <c r="L354" s="18">
        <f>SUM(L355:L356)</f>
        <v>30988</v>
      </c>
      <c r="M354" s="20">
        <f>L354/K354</f>
        <v>0.32895966029723994</v>
      </c>
    </row>
    <row r="355" spans="1:13" s="8" customFormat="1" ht="51.75" customHeight="1">
      <c r="A355" s="21"/>
      <c r="B355" s="22"/>
      <c r="C355" s="23"/>
      <c r="D355" s="23">
        <v>2010</v>
      </c>
      <c r="E355" s="24" t="s">
        <v>25</v>
      </c>
      <c r="F355" s="26">
        <v>94200</v>
      </c>
      <c r="G355" s="26"/>
      <c r="H355" s="26"/>
      <c r="I355" s="26">
        <v>30988</v>
      </c>
      <c r="J355" s="34">
        <f>I355/F355</f>
        <v>0.32895966029723994</v>
      </c>
      <c r="K355" s="28"/>
      <c r="L355" s="29"/>
      <c r="M355" s="30"/>
    </row>
    <row r="356" spans="1:13" s="8" customFormat="1" ht="19.5" customHeight="1">
      <c r="A356" s="21"/>
      <c r="B356" s="22"/>
      <c r="C356" s="23"/>
      <c r="D356" s="23">
        <v>4130</v>
      </c>
      <c r="E356" s="24" t="s">
        <v>199</v>
      </c>
      <c r="F356" s="26"/>
      <c r="G356" s="26"/>
      <c r="H356" s="26"/>
      <c r="I356" s="26"/>
      <c r="J356" s="27"/>
      <c r="K356" s="28">
        <v>94200</v>
      </c>
      <c r="L356" s="29">
        <v>30988</v>
      </c>
      <c r="M356" s="30">
        <f>L356/K356</f>
        <v>0.32895966029723994</v>
      </c>
    </row>
    <row r="357" spans="1:14" s="8" customFormat="1" ht="31.5" customHeight="1">
      <c r="A357" s="36"/>
      <c r="B357" s="37"/>
      <c r="C357" s="38">
        <v>85214</v>
      </c>
      <c r="D357" s="38"/>
      <c r="E357" s="39" t="s">
        <v>200</v>
      </c>
      <c r="F357" s="41">
        <f>SUM(F358:F362)</f>
        <v>1766000</v>
      </c>
      <c r="G357" s="41">
        <f>SUM(G358:G362)</f>
        <v>0</v>
      </c>
      <c r="H357" s="41">
        <f>SUM(H358:H362)</f>
        <v>0</v>
      </c>
      <c r="I357" s="41">
        <f>SUM(I358:I362)</f>
        <v>1363474.98</v>
      </c>
      <c r="J357" s="33">
        <f>I357/F357</f>
        <v>0.772069637599094</v>
      </c>
      <c r="K357" s="18">
        <f>SUM(K359:K362)</f>
        <v>1766000</v>
      </c>
      <c r="L357" s="18">
        <f>SUM(L359:L362)</f>
        <v>1284849.73</v>
      </c>
      <c r="M357" s="42">
        <f>L357/K357</f>
        <v>0.7275479784824462</v>
      </c>
      <c r="N357" s="47"/>
    </row>
    <row r="358" spans="1:14" s="8" customFormat="1" ht="24.75" customHeight="1">
      <c r="A358" s="36"/>
      <c r="B358" s="37"/>
      <c r="C358" s="38"/>
      <c r="D358" s="88" t="s">
        <v>61</v>
      </c>
      <c r="E358" s="45" t="s">
        <v>62</v>
      </c>
      <c r="F358" s="54">
        <v>5000</v>
      </c>
      <c r="G358" s="54"/>
      <c r="H358" s="54"/>
      <c r="I358" s="54">
        <v>1480.98</v>
      </c>
      <c r="J358" s="33"/>
      <c r="K358" s="18"/>
      <c r="L358" s="18"/>
      <c r="M358" s="42"/>
      <c r="N358" s="47"/>
    </row>
    <row r="359" spans="1:13" s="8" customFormat="1" ht="52.5" customHeight="1">
      <c r="A359" s="36"/>
      <c r="B359" s="22"/>
      <c r="C359" s="23"/>
      <c r="D359" s="23">
        <v>2010</v>
      </c>
      <c r="E359" s="24" t="s">
        <v>25</v>
      </c>
      <c r="F359" s="26">
        <v>737000</v>
      </c>
      <c r="G359" s="26"/>
      <c r="H359" s="26"/>
      <c r="I359" s="26">
        <v>416924</v>
      </c>
      <c r="J359" s="34">
        <f>I359/F359</f>
        <v>0.5657042062415196</v>
      </c>
      <c r="K359" s="28"/>
      <c r="L359" s="29"/>
      <c r="M359" s="30"/>
    </row>
    <row r="360" spans="1:13" s="8" customFormat="1" ht="27.75" customHeight="1">
      <c r="A360" s="36"/>
      <c r="B360" s="22"/>
      <c r="C360" s="23"/>
      <c r="D360" s="23">
        <v>2030</v>
      </c>
      <c r="E360" s="24" t="s">
        <v>168</v>
      </c>
      <c r="F360" s="26">
        <v>1024000</v>
      </c>
      <c r="G360" s="26"/>
      <c r="H360" s="26"/>
      <c r="I360" s="26">
        <v>945070</v>
      </c>
      <c r="J360" s="34">
        <f>I360/F360</f>
        <v>0.922919921875</v>
      </c>
      <c r="K360" s="28"/>
      <c r="L360" s="29"/>
      <c r="M360" s="30"/>
    </row>
    <row r="361" spans="1:13" s="8" customFormat="1" ht="35.25" customHeight="1">
      <c r="A361" s="36"/>
      <c r="B361" s="22"/>
      <c r="C361" s="23"/>
      <c r="D361" s="23">
        <v>2910</v>
      </c>
      <c r="E361" s="24" t="s">
        <v>236</v>
      </c>
      <c r="F361" s="26"/>
      <c r="G361" s="26"/>
      <c r="H361" s="26"/>
      <c r="I361" s="26"/>
      <c r="J361" s="34"/>
      <c r="K361" s="28">
        <v>5000</v>
      </c>
      <c r="L361" s="29">
        <v>1450.98</v>
      </c>
      <c r="M361" s="30">
        <f>L361/K361</f>
        <v>0.290196</v>
      </c>
    </row>
    <row r="362" spans="1:13" s="8" customFormat="1" ht="19.5" customHeight="1">
      <c r="A362" s="21"/>
      <c r="B362" s="37"/>
      <c r="C362" s="23"/>
      <c r="D362" s="23">
        <v>3110</v>
      </c>
      <c r="E362" s="24" t="s">
        <v>26</v>
      </c>
      <c r="F362" s="26"/>
      <c r="G362" s="26"/>
      <c r="H362" s="26"/>
      <c r="I362" s="26"/>
      <c r="J362" s="27"/>
      <c r="K362" s="28">
        <v>1761000</v>
      </c>
      <c r="L362" s="29">
        <v>1283398.75</v>
      </c>
      <c r="M362" s="30">
        <f>L362/K362</f>
        <v>0.7287897501419648</v>
      </c>
    </row>
    <row r="363" spans="1:13" s="8" customFormat="1" ht="19.5" customHeight="1">
      <c r="A363" s="10"/>
      <c r="B363" s="31"/>
      <c r="C363" s="32">
        <v>85215</v>
      </c>
      <c r="D363" s="32"/>
      <c r="E363" s="14" t="s">
        <v>201</v>
      </c>
      <c r="F363" s="16"/>
      <c r="G363" s="16"/>
      <c r="H363" s="16"/>
      <c r="I363" s="16"/>
      <c r="J363" s="17"/>
      <c r="K363" s="18">
        <f>SUM(K364)</f>
        <v>620000</v>
      </c>
      <c r="L363" s="19">
        <f>SUM(L364)</f>
        <v>305463.3</v>
      </c>
      <c r="M363" s="20">
        <f>L363/K363</f>
        <v>0.49268274193548384</v>
      </c>
    </row>
    <row r="364" spans="1:13" s="8" customFormat="1" ht="19.5" customHeight="1">
      <c r="A364" s="21"/>
      <c r="B364" s="22"/>
      <c r="C364" s="23"/>
      <c r="D364" s="23">
        <v>3110</v>
      </c>
      <c r="E364" s="24" t="s">
        <v>26</v>
      </c>
      <c r="F364" s="26"/>
      <c r="G364" s="26"/>
      <c r="H364" s="26"/>
      <c r="I364" s="26"/>
      <c r="J364" s="27"/>
      <c r="K364" s="28">
        <v>620000</v>
      </c>
      <c r="L364" s="29">
        <v>305463.3</v>
      </c>
      <c r="M364" s="30">
        <f>L364/K364</f>
        <v>0.49268274193548384</v>
      </c>
    </row>
    <row r="365" spans="1:13" s="64" customFormat="1" ht="19.5" customHeight="1">
      <c r="A365" s="10"/>
      <c r="B365" s="31"/>
      <c r="C365" s="32">
        <v>85219</v>
      </c>
      <c r="D365" s="32"/>
      <c r="E365" s="14" t="s">
        <v>202</v>
      </c>
      <c r="F365" s="16">
        <f>SUM(F366)</f>
        <v>504900</v>
      </c>
      <c r="G365" s="16">
        <f>SUM(G366:G384)</f>
        <v>0</v>
      </c>
      <c r="H365" s="16">
        <f>G365/F365</f>
        <v>0</v>
      </c>
      <c r="I365" s="16">
        <f>SUM(I366:I384)</f>
        <v>251335</v>
      </c>
      <c r="J365" s="33">
        <f>I365/F365</f>
        <v>0.497791641909289</v>
      </c>
      <c r="K365" s="18">
        <f>SUM(K366:K388)</f>
        <v>910950</v>
      </c>
      <c r="L365" s="18">
        <f>SUM(L366:L388)</f>
        <v>459478.26999999996</v>
      </c>
      <c r="M365" s="20">
        <f>L365/K365</f>
        <v>0.504394610022504</v>
      </c>
    </row>
    <row r="366" spans="1:13" s="64" customFormat="1" ht="27" customHeight="1">
      <c r="A366" s="21"/>
      <c r="B366" s="22"/>
      <c r="C366" s="65"/>
      <c r="D366" s="65">
        <v>2030</v>
      </c>
      <c r="E366" s="24" t="s">
        <v>168</v>
      </c>
      <c r="F366" s="26">
        <v>504900</v>
      </c>
      <c r="G366" s="26"/>
      <c r="H366" s="26"/>
      <c r="I366" s="26">
        <v>251335</v>
      </c>
      <c r="J366" s="34">
        <f>I366/F366</f>
        <v>0.497791641909289</v>
      </c>
      <c r="K366" s="28"/>
      <c r="L366" s="61"/>
      <c r="M366" s="20"/>
    </row>
    <row r="367" spans="1:13" s="64" customFormat="1" ht="19.5" customHeight="1">
      <c r="A367" s="21"/>
      <c r="B367" s="22"/>
      <c r="C367" s="65"/>
      <c r="D367" s="65">
        <v>3020</v>
      </c>
      <c r="E367" s="24" t="s">
        <v>64</v>
      </c>
      <c r="F367" s="26"/>
      <c r="G367" s="26"/>
      <c r="H367" s="26"/>
      <c r="I367" s="26"/>
      <c r="J367" s="34"/>
      <c r="K367" s="28">
        <v>1000</v>
      </c>
      <c r="L367" s="61">
        <v>0</v>
      </c>
      <c r="M367" s="30">
        <f aca="true" t="shared" si="21" ref="M367:M392">L367/K367</f>
        <v>0</v>
      </c>
    </row>
    <row r="368" spans="1:13" s="64" customFormat="1" ht="19.5" customHeight="1">
      <c r="A368" s="66"/>
      <c r="B368" s="22"/>
      <c r="C368" s="65"/>
      <c r="D368" s="67" t="s">
        <v>170</v>
      </c>
      <c r="E368" s="24" t="s">
        <v>65</v>
      </c>
      <c r="F368" s="26"/>
      <c r="G368" s="26"/>
      <c r="H368" s="26"/>
      <c r="I368" s="26"/>
      <c r="J368" s="27"/>
      <c r="K368" s="28">
        <v>599799</v>
      </c>
      <c r="L368" s="61">
        <v>284451.18</v>
      </c>
      <c r="M368" s="30">
        <f t="shared" si="21"/>
        <v>0.4742441717975522</v>
      </c>
    </row>
    <row r="369" spans="1:13" s="64" customFormat="1" ht="19.5" customHeight="1">
      <c r="A369" s="66"/>
      <c r="B369" s="68"/>
      <c r="C369" s="65"/>
      <c r="D369" s="67" t="s">
        <v>171</v>
      </c>
      <c r="E369" s="24" t="s">
        <v>66</v>
      </c>
      <c r="F369" s="26"/>
      <c r="G369" s="26"/>
      <c r="H369" s="26"/>
      <c r="I369" s="26"/>
      <c r="J369" s="27"/>
      <c r="K369" s="28">
        <v>44390</v>
      </c>
      <c r="L369" s="61">
        <v>42084.87</v>
      </c>
      <c r="M369" s="30">
        <f t="shared" si="21"/>
        <v>0.9480709619283623</v>
      </c>
    </row>
    <row r="370" spans="1:13" s="64" customFormat="1" ht="19.5" customHeight="1">
      <c r="A370" s="66"/>
      <c r="B370" s="68"/>
      <c r="C370" s="65"/>
      <c r="D370" s="67" t="s">
        <v>172</v>
      </c>
      <c r="E370" s="24" t="s">
        <v>67</v>
      </c>
      <c r="F370" s="26"/>
      <c r="G370" s="26"/>
      <c r="H370" s="26"/>
      <c r="I370" s="26"/>
      <c r="J370" s="27"/>
      <c r="K370" s="28">
        <v>97610</v>
      </c>
      <c r="L370" s="61">
        <v>55236.35</v>
      </c>
      <c r="M370" s="30">
        <f t="shared" si="21"/>
        <v>0.5658882286650958</v>
      </c>
    </row>
    <row r="371" spans="1:13" s="64" customFormat="1" ht="19.5" customHeight="1">
      <c r="A371" s="66"/>
      <c r="B371" s="68"/>
      <c r="C371" s="65"/>
      <c r="D371" s="67" t="s">
        <v>173</v>
      </c>
      <c r="E371" s="24" t="s">
        <v>68</v>
      </c>
      <c r="F371" s="26"/>
      <c r="G371" s="26"/>
      <c r="H371" s="26"/>
      <c r="I371" s="26"/>
      <c r="J371" s="27"/>
      <c r="K371" s="28">
        <v>15489</v>
      </c>
      <c r="L371" s="61">
        <v>7215.28</v>
      </c>
      <c r="M371" s="30">
        <f t="shared" si="21"/>
        <v>0.46583252630899347</v>
      </c>
    </row>
    <row r="372" spans="1:13" s="64" customFormat="1" ht="25.5" customHeight="1">
      <c r="A372" s="66"/>
      <c r="B372" s="68"/>
      <c r="C372" s="65"/>
      <c r="D372" s="67" t="s">
        <v>203</v>
      </c>
      <c r="E372" s="45" t="s">
        <v>94</v>
      </c>
      <c r="F372" s="26"/>
      <c r="G372" s="26"/>
      <c r="H372" s="26"/>
      <c r="I372" s="26"/>
      <c r="J372" s="27"/>
      <c r="K372" s="28">
        <v>17340</v>
      </c>
      <c r="L372" s="61">
        <v>8211.87</v>
      </c>
      <c r="M372" s="30">
        <f t="shared" si="21"/>
        <v>0.47357958477508655</v>
      </c>
    </row>
    <row r="373" spans="1:13" s="64" customFormat="1" ht="17.25" customHeight="1">
      <c r="A373" s="66"/>
      <c r="B373" s="68"/>
      <c r="C373" s="65"/>
      <c r="D373" s="67" t="s">
        <v>54</v>
      </c>
      <c r="E373" s="45" t="s">
        <v>32</v>
      </c>
      <c r="F373" s="26"/>
      <c r="G373" s="26"/>
      <c r="H373" s="26"/>
      <c r="I373" s="26"/>
      <c r="J373" s="27"/>
      <c r="K373" s="28">
        <v>3475</v>
      </c>
      <c r="L373" s="61">
        <v>3279.2</v>
      </c>
      <c r="M373" s="30">
        <f t="shared" si="21"/>
        <v>0.9436546762589928</v>
      </c>
    </row>
    <row r="374" spans="1:13" s="64" customFormat="1" ht="19.5" customHeight="1">
      <c r="A374" s="66"/>
      <c r="B374" s="68"/>
      <c r="C374" s="65"/>
      <c r="D374" s="65">
        <v>4210</v>
      </c>
      <c r="E374" s="24" t="s">
        <v>33</v>
      </c>
      <c r="F374" s="26"/>
      <c r="G374" s="26"/>
      <c r="H374" s="26"/>
      <c r="I374" s="26"/>
      <c r="J374" s="27"/>
      <c r="K374" s="28">
        <v>20606</v>
      </c>
      <c r="L374" s="61">
        <v>5241.51</v>
      </c>
      <c r="M374" s="30">
        <f t="shared" si="21"/>
        <v>0.25436814520042705</v>
      </c>
    </row>
    <row r="375" spans="1:13" s="64" customFormat="1" ht="19.5" customHeight="1">
      <c r="A375" s="66"/>
      <c r="B375" s="68"/>
      <c r="C375" s="65"/>
      <c r="D375" s="65">
        <v>4260</v>
      </c>
      <c r="E375" s="24" t="s">
        <v>69</v>
      </c>
      <c r="F375" s="26"/>
      <c r="G375" s="26"/>
      <c r="H375" s="26"/>
      <c r="I375" s="26"/>
      <c r="J375" s="27"/>
      <c r="K375" s="28">
        <v>47300</v>
      </c>
      <c r="L375" s="61">
        <v>12994.71</v>
      </c>
      <c r="M375" s="30">
        <f t="shared" si="21"/>
        <v>0.27472959830866805</v>
      </c>
    </row>
    <row r="376" spans="1:13" s="64" customFormat="1" ht="19.5" customHeight="1">
      <c r="A376" s="66"/>
      <c r="B376" s="68"/>
      <c r="C376" s="65"/>
      <c r="D376" s="65">
        <v>4270</v>
      </c>
      <c r="E376" s="24" t="s">
        <v>34</v>
      </c>
      <c r="F376" s="26"/>
      <c r="G376" s="26"/>
      <c r="H376" s="26"/>
      <c r="I376" s="26"/>
      <c r="J376" s="27"/>
      <c r="K376" s="28">
        <v>420</v>
      </c>
      <c r="L376" s="61">
        <v>100</v>
      </c>
      <c r="M376" s="30">
        <f t="shared" si="21"/>
        <v>0.23809523809523808</v>
      </c>
    </row>
    <row r="377" spans="1:13" s="64" customFormat="1" ht="19.5" customHeight="1">
      <c r="A377" s="66"/>
      <c r="B377" s="68"/>
      <c r="C377" s="65"/>
      <c r="D377" s="65">
        <v>4280</v>
      </c>
      <c r="E377" s="24" t="s">
        <v>70</v>
      </c>
      <c r="F377" s="26"/>
      <c r="G377" s="26"/>
      <c r="H377" s="26"/>
      <c r="I377" s="26"/>
      <c r="J377" s="27"/>
      <c r="K377" s="28">
        <v>250</v>
      </c>
      <c r="L377" s="61">
        <v>90</v>
      </c>
      <c r="M377" s="30">
        <f t="shared" si="21"/>
        <v>0.36</v>
      </c>
    </row>
    <row r="378" spans="1:13" s="64" customFormat="1" ht="19.5" customHeight="1">
      <c r="A378" s="66"/>
      <c r="B378" s="68"/>
      <c r="C378" s="65"/>
      <c r="D378" s="65">
        <v>4300</v>
      </c>
      <c r="E378" s="24" t="s">
        <v>27</v>
      </c>
      <c r="F378" s="26"/>
      <c r="G378" s="26"/>
      <c r="H378" s="26"/>
      <c r="I378" s="26"/>
      <c r="J378" s="27"/>
      <c r="K378" s="28">
        <v>15900</v>
      </c>
      <c r="L378" s="61">
        <v>8712.6</v>
      </c>
      <c r="M378" s="30">
        <f t="shared" si="21"/>
        <v>0.5479622641509434</v>
      </c>
    </row>
    <row r="379" spans="1:13" s="64" customFormat="1" ht="19.5" customHeight="1">
      <c r="A379" s="66"/>
      <c r="B379" s="68"/>
      <c r="C379" s="65"/>
      <c r="D379" s="65">
        <v>4350</v>
      </c>
      <c r="E379" s="24" t="s">
        <v>73</v>
      </c>
      <c r="F379" s="26"/>
      <c r="G379" s="26"/>
      <c r="H379" s="26"/>
      <c r="I379" s="26"/>
      <c r="J379" s="27"/>
      <c r="K379" s="28">
        <v>1680</v>
      </c>
      <c r="L379" s="61">
        <v>894.5</v>
      </c>
      <c r="M379" s="30">
        <f t="shared" si="21"/>
        <v>0.5324404761904762</v>
      </c>
    </row>
    <row r="380" spans="1:13" s="64" customFormat="1" ht="25.5" customHeight="1">
      <c r="A380" s="66"/>
      <c r="B380" s="68"/>
      <c r="C380" s="65"/>
      <c r="D380" s="65">
        <v>4360</v>
      </c>
      <c r="E380" s="24" t="s">
        <v>204</v>
      </c>
      <c r="F380" s="26"/>
      <c r="G380" s="26"/>
      <c r="H380" s="26"/>
      <c r="I380" s="26"/>
      <c r="J380" s="27"/>
      <c r="K380" s="28">
        <v>2050</v>
      </c>
      <c r="L380" s="61">
        <v>982.73</v>
      </c>
      <c r="M380" s="30">
        <f t="shared" si="21"/>
        <v>0.4793804878048781</v>
      </c>
    </row>
    <row r="381" spans="1:13" s="64" customFormat="1" ht="24.75" customHeight="1">
      <c r="A381" s="66"/>
      <c r="B381" s="68"/>
      <c r="C381" s="65"/>
      <c r="D381" s="65">
        <v>4370</v>
      </c>
      <c r="E381" s="24" t="s">
        <v>77</v>
      </c>
      <c r="F381" s="26"/>
      <c r="G381" s="26"/>
      <c r="H381" s="26"/>
      <c r="I381" s="26"/>
      <c r="J381" s="27"/>
      <c r="K381" s="28">
        <v>5250</v>
      </c>
      <c r="L381" s="61">
        <v>1547.67</v>
      </c>
      <c r="M381" s="30">
        <f t="shared" si="21"/>
        <v>0.29479428571428573</v>
      </c>
    </row>
    <row r="382" spans="1:13" s="64" customFormat="1" ht="19.5" customHeight="1">
      <c r="A382" s="66"/>
      <c r="B382" s="68"/>
      <c r="C382" s="65"/>
      <c r="D382" s="65">
        <v>4410</v>
      </c>
      <c r="E382" s="24" t="s">
        <v>79</v>
      </c>
      <c r="F382" s="26"/>
      <c r="G382" s="26"/>
      <c r="H382" s="26"/>
      <c r="I382" s="26"/>
      <c r="J382" s="27"/>
      <c r="K382" s="28">
        <v>525</v>
      </c>
      <c r="L382" s="61">
        <v>317.18</v>
      </c>
      <c r="M382" s="30">
        <f t="shared" si="21"/>
        <v>0.604152380952381</v>
      </c>
    </row>
    <row r="383" spans="1:13" s="64" customFormat="1" ht="19.5" customHeight="1">
      <c r="A383" s="66"/>
      <c r="B383" s="68"/>
      <c r="C383" s="65"/>
      <c r="D383" s="65">
        <v>4430</v>
      </c>
      <c r="E383" s="24" t="s">
        <v>40</v>
      </c>
      <c r="F383" s="26"/>
      <c r="G383" s="26"/>
      <c r="H383" s="26"/>
      <c r="I383" s="26"/>
      <c r="J383" s="27"/>
      <c r="K383" s="28">
        <v>415</v>
      </c>
      <c r="L383" s="61">
        <v>27.35</v>
      </c>
      <c r="M383" s="30">
        <f t="shared" si="21"/>
        <v>0.06590361445783133</v>
      </c>
    </row>
    <row r="384" spans="1:13" s="64" customFormat="1" ht="19.5" customHeight="1">
      <c r="A384" s="66"/>
      <c r="B384" s="68"/>
      <c r="C384" s="65"/>
      <c r="D384" s="65">
        <v>4440</v>
      </c>
      <c r="E384" s="24" t="s">
        <v>81</v>
      </c>
      <c r="F384" s="26"/>
      <c r="G384" s="26"/>
      <c r="H384" s="26"/>
      <c r="I384" s="26"/>
      <c r="J384" s="27"/>
      <c r="K384" s="28">
        <v>24000</v>
      </c>
      <c r="L384" s="61">
        <v>18000</v>
      </c>
      <c r="M384" s="30">
        <f t="shared" si="21"/>
        <v>0.75</v>
      </c>
    </row>
    <row r="385" spans="1:13" s="64" customFormat="1" ht="19.5" customHeight="1">
      <c r="A385" s="66"/>
      <c r="B385" s="68"/>
      <c r="C385" s="65"/>
      <c r="D385" s="65">
        <v>4520</v>
      </c>
      <c r="E385" s="24" t="s">
        <v>296</v>
      </c>
      <c r="F385" s="26"/>
      <c r="G385" s="26"/>
      <c r="H385" s="26"/>
      <c r="I385" s="26"/>
      <c r="J385" s="27"/>
      <c r="K385" s="28">
        <v>11</v>
      </c>
      <c r="L385" s="61">
        <v>10.37</v>
      </c>
      <c r="M385" s="30">
        <f t="shared" si="21"/>
        <v>0.9427272727272726</v>
      </c>
    </row>
    <row r="386" spans="1:13" s="64" customFormat="1" ht="30" customHeight="1">
      <c r="A386" s="66"/>
      <c r="B386" s="68"/>
      <c r="C386" s="65"/>
      <c r="D386" s="65">
        <v>4700</v>
      </c>
      <c r="E386" s="45" t="s">
        <v>83</v>
      </c>
      <c r="F386" s="26"/>
      <c r="G386" s="26"/>
      <c r="H386" s="26"/>
      <c r="I386" s="26"/>
      <c r="J386" s="27"/>
      <c r="K386" s="28">
        <v>1890</v>
      </c>
      <c r="L386" s="61">
        <v>1425</v>
      </c>
      <c r="M386" s="30">
        <f t="shared" si="21"/>
        <v>0.753968253968254</v>
      </c>
    </row>
    <row r="387" spans="1:13" s="64" customFormat="1" ht="30" customHeight="1">
      <c r="A387" s="66"/>
      <c r="B387" s="68"/>
      <c r="C387" s="65"/>
      <c r="D387" s="65">
        <v>4740</v>
      </c>
      <c r="E387" s="45" t="s">
        <v>85</v>
      </c>
      <c r="F387" s="26"/>
      <c r="G387" s="26"/>
      <c r="H387" s="26"/>
      <c r="I387" s="26"/>
      <c r="J387" s="27"/>
      <c r="K387" s="28">
        <v>2100</v>
      </c>
      <c r="L387" s="61">
        <v>159.03</v>
      </c>
      <c r="M387" s="30">
        <f t="shared" si="21"/>
        <v>0.07572857142857142</v>
      </c>
    </row>
    <row r="388" spans="1:13" s="64" customFormat="1" ht="30" customHeight="1">
      <c r="A388" s="66"/>
      <c r="B388" s="68"/>
      <c r="C388" s="65"/>
      <c r="D388" s="65">
        <v>4750</v>
      </c>
      <c r="E388" s="45" t="s">
        <v>87</v>
      </c>
      <c r="F388" s="26"/>
      <c r="G388" s="26"/>
      <c r="H388" s="26"/>
      <c r="I388" s="26"/>
      <c r="J388" s="27"/>
      <c r="K388" s="28">
        <v>9450</v>
      </c>
      <c r="L388" s="61">
        <v>8496.87</v>
      </c>
      <c r="M388" s="30">
        <f t="shared" si="21"/>
        <v>0.8991396825396826</v>
      </c>
    </row>
    <row r="389" spans="1:13" s="64" customFormat="1" ht="38.25" customHeight="1">
      <c r="A389" s="66"/>
      <c r="B389" s="68"/>
      <c r="C389" s="71">
        <v>85220</v>
      </c>
      <c r="D389" s="71"/>
      <c r="E389" s="39" t="s">
        <v>234</v>
      </c>
      <c r="F389" s="16"/>
      <c r="G389" s="16"/>
      <c r="H389" s="16"/>
      <c r="I389" s="16"/>
      <c r="J389" s="17"/>
      <c r="K389" s="18">
        <f>SUM(K390:K392)</f>
        <v>12500</v>
      </c>
      <c r="L389" s="18">
        <f>SUM(L390:L392)</f>
        <v>0</v>
      </c>
      <c r="M389" s="20">
        <f t="shared" si="21"/>
        <v>0</v>
      </c>
    </row>
    <row r="390" spans="1:13" s="64" customFormat="1" ht="23.25" customHeight="1">
      <c r="A390" s="66"/>
      <c r="B390" s="68"/>
      <c r="C390" s="65"/>
      <c r="D390" s="65">
        <v>4170</v>
      </c>
      <c r="E390" s="45" t="s">
        <v>32</v>
      </c>
      <c r="F390" s="26"/>
      <c r="G390" s="26"/>
      <c r="H390" s="26"/>
      <c r="I390" s="26"/>
      <c r="J390" s="27"/>
      <c r="K390" s="28">
        <v>8000</v>
      </c>
      <c r="L390" s="61">
        <v>0</v>
      </c>
      <c r="M390" s="30">
        <f t="shared" si="21"/>
        <v>0</v>
      </c>
    </row>
    <row r="391" spans="1:13" s="64" customFormat="1" ht="24" customHeight="1">
      <c r="A391" s="66"/>
      <c r="B391" s="68"/>
      <c r="C391" s="65"/>
      <c r="D391" s="65">
        <v>4210</v>
      </c>
      <c r="E391" s="45" t="s">
        <v>33</v>
      </c>
      <c r="F391" s="26"/>
      <c r="G391" s="26"/>
      <c r="H391" s="26"/>
      <c r="I391" s="26"/>
      <c r="J391" s="27"/>
      <c r="K391" s="28">
        <v>500</v>
      </c>
      <c r="L391" s="61">
        <v>0</v>
      </c>
      <c r="M391" s="30">
        <f t="shared" si="21"/>
        <v>0</v>
      </c>
    </row>
    <row r="392" spans="1:13" s="64" customFormat="1" ht="24.75" customHeight="1">
      <c r="A392" s="66"/>
      <c r="B392" s="68"/>
      <c r="C392" s="65"/>
      <c r="D392" s="65">
        <v>4300</v>
      </c>
      <c r="E392" s="45" t="s">
        <v>27</v>
      </c>
      <c r="F392" s="26"/>
      <c r="G392" s="26"/>
      <c r="H392" s="26"/>
      <c r="I392" s="26"/>
      <c r="J392" s="27"/>
      <c r="K392" s="28">
        <v>4000</v>
      </c>
      <c r="L392" s="61">
        <v>0</v>
      </c>
      <c r="M392" s="30">
        <f t="shared" si="21"/>
        <v>0</v>
      </c>
    </row>
    <row r="393" spans="1:13" s="64" customFormat="1" ht="30.75" customHeight="1">
      <c r="A393" s="69"/>
      <c r="B393" s="70"/>
      <c r="C393" s="71">
        <v>85228</v>
      </c>
      <c r="D393" s="71"/>
      <c r="E393" s="14" t="s">
        <v>205</v>
      </c>
      <c r="F393" s="16">
        <f>SUM(F394:F406)</f>
        <v>100000</v>
      </c>
      <c r="G393" s="16">
        <f>SUM(G394:G406)</f>
        <v>0</v>
      </c>
      <c r="H393" s="16">
        <f>SUM(H394:H406)</f>
        <v>0</v>
      </c>
      <c r="I393" s="16">
        <f>SUM(I394:I406)</f>
        <v>65432.6</v>
      </c>
      <c r="J393" s="33">
        <f>I393/F393</f>
        <v>0.654326</v>
      </c>
      <c r="K393" s="18">
        <f>SUM(K394:K407)</f>
        <v>581932</v>
      </c>
      <c r="L393" s="18">
        <f>SUM(L394:L407)</f>
        <v>443408.38000000006</v>
      </c>
      <c r="M393" s="20">
        <f>L393/K393</f>
        <v>0.7619590948770648</v>
      </c>
    </row>
    <row r="394" spans="1:13" s="64" customFormat="1" ht="21.75" customHeight="1">
      <c r="A394" s="69"/>
      <c r="B394" s="70"/>
      <c r="C394" s="71"/>
      <c r="D394" s="67" t="s">
        <v>59</v>
      </c>
      <c r="E394" s="24" t="s">
        <v>60</v>
      </c>
      <c r="F394" s="26">
        <v>100000</v>
      </c>
      <c r="G394" s="26"/>
      <c r="H394" s="26"/>
      <c r="I394" s="26">
        <v>65432.6</v>
      </c>
      <c r="J394" s="34">
        <f>I394/F394</f>
        <v>0.654326</v>
      </c>
      <c r="K394" s="18"/>
      <c r="L394" s="72"/>
      <c r="M394" s="20"/>
    </row>
    <row r="395" spans="1:13" s="64" customFormat="1" ht="30.75" customHeight="1">
      <c r="A395" s="69"/>
      <c r="B395" s="70"/>
      <c r="C395" s="71"/>
      <c r="D395" s="67" t="s">
        <v>169</v>
      </c>
      <c r="E395" s="24" t="s">
        <v>64</v>
      </c>
      <c r="F395" s="26"/>
      <c r="G395" s="26"/>
      <c r="H395" s="26"/>
      <c r="I395" s="26"/>
      <c r="J395" s="34"/>
      <c r="K395" s="28">
        <v>5000</v>
      </c>
      <c r="L395" s="61">
        <v>3530.07</v>
      </c>
      <c r="M395" s="30">
        <f aca="true" t="shared" si="22" ref="M395:M408">L395/K395</f>
        <v>0.706014</v>
      </c>
    </row>
    <row r="396" spans="1:13" s="64" customFormat="1" ht="19.5" customHeight="1">
      <c r="A396" s="66"/>
      <c r="B396" s="68"/>
      <c r="C396" s="65"/>
      <c r="D396" s="65">
        <v>4010</v>
      </c>
      <c r="E396" s="24" t="s">
        <v>65</v>
      </c>
      <c r="F396" s="26"/>
      <c r="G396" s="26"/>
      <c r="H396" s="26"/>
      <c r="I396" s="26"/>
      <c r="J396" s="27"/>
      <c r="K396" s="28">
        <v>400000</v>
      </c>
      <c r="L396" s="61">
        <v>302962.71</v>
      </c>
      <c r="M396" s="30">
        <f t="shared" si="22"/>
        <v>0.7574067750000001</v>
      </c>
    </row>
    <row r="397" spans="1:13" s="64" customFormat="1" ht="19.5" customHeight="1">
      <c r="A397" s="66"/>
      <c r="B397" s="68"/>
      <c r="C397" s="65"/>
      <c r="D397" s="65">
        <v>4040</v>
      </c>
      <c r="E397" s="24" t="s">
        <v>66</v>
      </c>
      <c r="F397" s="26"/>
      <c r="G397" s="26"/>
      <c r="H397" s="26"/>
      <c r="I397" s="26"/>
      <c r="J397" s="27"/>
      <c r="K397" s="28">
        <v>48117</v>
      </c>
      <c r="L397" s="61">
        <v>42816.91</v>
      </c>
      <c r="M397" s="30">
        <f t="shared" si="22"/>
        <v>0.889849949082445</v>
      </c>
    </row>
    <row r="398" spans="1:13" s="64" customFormat="1" ht="19.5" customHeight="1">
      <c r="A398" s="66"/>
      <c r="B398" s="68"/>
      <c r="C398" s="65"/>
      <c r="D398" s="65">
        <v>4110</v>
      </c>
      <c r="E398" s="24" t="s">
        <v>67</v>
      </c>
      <c r="F398" s="26"/>
      <c r="G398" s="26"/>
      <c r="H398" s="26"/>
      <c r="I398" s="26"/>
      <c r="J398" s="27"/>
      <c r="K398" s="28">
        <v>70000</v>
      </c>
      <c r="L398" s="61">
        <v>54472.36</v>
      </c>
      <c r="M398" s="30">
        <f t="shared" si="22"/>
        <v>0.7781765714285714</v>
      </c>
    </row>
    <row r="399" spans="1:13" s="64" customFormat="1" ht="19.5" customHeight="1">
      <c r="A399" s="66"/>
      <c r="B399" s="68"/>
      <c r="C399" s="65"/>
      <c r="D399" s="65">
        <v>4120</v>
      </c>
      <c r="E399" s="24" t="s">
        <v>68</v>
      </c>
      <c r="F399" s="26"/>
      <c r="G399" s="26"/>
      <c r="H399" s="26"/>
      <c r="I399" s="26"/>
      <c r="J399" s="27"/>
      <c r="K399" s="59">
        <v>11000</v>
      </c>
      <c r="L399" s="61">
        <v>8179.59</v>
      </c>
      <c r="M399" s="30">
        <f t="shared" si="22"/>
        <v>0.7435990909090909</v>
      </c>
    </row>
    <row r="400" spans="1:13" s="64" customFormat="1" ht="26.25" customHeight="1">
      <c r="A400" s="66"/>
      <c r="B400" s="68"/>
      <c r="C400" s="65"/>
      <c r="D400" s="65">
        <v>4140</v>
      </c>
      <c r="E400" s="24" t="s">
        <v>94</v>
      </c>
      <c r="F400" s="26"/>
      <c r="G400" s="26"/>
      <c r="H400" s="26"/>
      <c r="I400" s="26"/>
      <c r="J400" s="27"/>
      <c r="K400" s="59">
        <v>25000</v>
      </c>
      <c r="L400" s="61">
        <v>17896.74</v>
      </c>
      <c r="M400" s="30">
        <f t="shared" si="22"/>
        <v>0.7158696000000001</v>
      </c>
    </row>
    <row r="401" spans="1:13" s="64" customFormat="1" ht="19.5" customHeight="1">
      <c r="A401" s="66"/>
      <c r="B401" s="68"/>
      <c r="C401" s="65"/>
      <c r="D401" s="65">
        <v>4210</v>
      </c>
      <c r="E401" s="24" t="s">
        <v>33</v>
      </c>
      <c r="F401" s="26"/>
      <c r="G401" s="26"/>
      <c r="H401" s="26"/>
      <c r="I401" s="26"/>
      <c r="J401" s="27"/>
      <c r="K401" s="59">
        <v>525</v>
      </c>
      <c r="L401" s="61">
        <v>0</v>
      </c>
      <c r="M401" s="30">
        <f t="shared" si="22"/>
        <v>0</v>
      </c>
    </row>
    <row r="402" spans="1:13" s="64" customFormat="1" ht="19.5" customHeight="1">
      <c r="A402" s="66"/>
      <c r="B402" s="68"/>
      <c r="C402" s="65"/>
      <c r="D402" s="65">
        <v>4260</v>
      </c>
      <c r="E402" s="24" t="s">
        <v>69</v>
      </c>
      <c r="F402" s="26"/>
      <c r="G402" s="26"/>
      <c r="H402" s="26"/>
      <c r="I402" s="26"/>
      <c r="J402" s="27"/>
      <c r="K402" s="59">
        <v>1575</v>
      </c>
      <c r="L402" s="61">
        <v>0</v>
      </c>
      <c r="M402" s="30">
        <f t="shared" si="22"/>
        <v>0</v>
      </c>
    </row>
    <row r="403" spans="1:13" s="64" customFormat="1" ht="19.5" customHeight="1">
      <c r="A403" s="66"/>
      <c r="B403" s="68"/>
      <c r="C403" s="65"/>
      <c r="D403" s="65">
        <v>4280</v>
      </c>
      <c r="E403" s="24" t="s">
        <v>70</v>
      </c>
      <c r="F403" s="26"/>
      <c r="G403" s="26"/>
      <c r="H403" s="26"/>
      <c r="I403" s="26"/>
      <c r="J403" s="27"/>
      <c r="K403" s="59">
        <v>1500</v>
      </c>
      <c r="L403" s="61">
        <v>50</v>
      </c>
      <c r="M403" s="30">
        <f t="shared" si="22"/>
        <v>0.03333333333333333</v>
      </c>
    </row>
    <row r="404" spans="1:13" s="64" customFormat="1" ht="19.5" customHeight="1">
      <c r="A404" s="66"/>
      <c r="B404" s="68"/>
      <c r="C404" s="65"/>
      <c r="D404" s="65">
        <v>4300</v>
      </c>
      <c r="E404" s="24" t="s">
        <v>27</v>
      </c>
      <c r="F404" s="26"/>
      <c r="G404" s="26"/>
      <c r="H404" s="26"/>
      <c r="I404" s="26"/>
      <c r="J404" s="27"/>
      <c r="K404" s="59">
        <v>400</v>
      </c>
      <c r="L404" s="61">
        <v>0</v>
      </c>
      <c r="M404" s="30">
        <f t="shared" si="22"/>
        <v>0</v>
      </c>
    </row>
    <row r="405" spans="1:13" s="64" customFormat="1" ht="19.5" customHeight="1">
      <c r="A405" s="66"/>
      <c r="B405" s="68"/>
      <c r="C405" s="65"/>
      <c r="D405" s="65">
        <v>4410</v>
      </c>
      <c r="E405" s="24" t="s">
        <v>79</v>
      </c>
      <c r="F405" s="26"/>
      <c r="G405" s="26"/>
      <c r="H405" s="26"/>
      <c r="I405" s="26"/>
      <c r="J405" s="27"/>
      <c r="K405" s="59">
        <v>315</v>
      </c>
      <c r="L405" s="61">
        <v>0</v>
      </c>
      <c r="M405" s="30">
        <f t="shared" si="22"/>
        <v>0</v>
      </c>
    </row>
    <row r="406" spans="1:13" s="64" customFormat="1" ht="33" customHeight="1">
      <c r="A406" s="66"/>
      <c r="B406" s="68"/>
      <c r="C406" s="65"/>
      <c r="D406" s="65">
        <v>4440</v>
      </c>
      <c r="E406" s="24" t="s">
        <v>81</v>
      </c>
      <c r="F406" s="26"/>
      <c r="G406" s="26"/>
      <c r="H406" s="26"/>
      <c r="I406" s="26"/>
      <c r="J406" s="27"/>
      <c r="K406" s="59">
        <v>18000</v>
      </c>
      <c r="L406" s="61">
        <v>13500</v>
      </c>
      <c r="M406" s="30">
        <f t="shared" si="22"/>
        <v>0.75</v>
      </c>
    </row>
    <row r="407" spans="1:13" s="64" customFormat="1" ht="25.5" customHeight="1">
      <c r="A407" s="66"/>
      <c r="B407" s="68"/>
      <c r="C407" s="65"/>
      <c r="D407" s="65">
        <v>4700</v>
      </c>
      <c r="E407" s="24" t="s">
        <v>83</v>
      </c>
      <c r="F407" s="26"/>
      <c r="G407" s="26"/>
      <c r="H407" s="26"/>
      <c r="I407" s="26"/>
      <c r="J407" s="27"/>
      <c r="K407" s="59">
        <v>500</v>
      </c>
      <c r="L407" s="61">
        <v>0</v>
      </c>
      <c r="M407" s="30">
        <f t="shared" si="22"/>
        <v>0</v>
      </c>
    </row>
    <row r="408" spans="1:13" s="64" customFormat="1" ht="19.5" customHeight="1">
      <c r="A408" s="69"/>
      <c r="B408" s="70"/>
      <c r="C408" s="71">
        <v>85295</v>
      </c>
      <c r="D408" s="71"/>
      <c r="E408" s="14" t="s">
        <v>24</v>
      </c>
      <c r="F408" s="16">
        <f>SUM(F409:F423)</f>
        <v>203000</v>
      </c>
      <c r="G408" s="16">
        <f>SUM(G409:G423)</f>
        <v>0</v>
      </c>
      <c r="H408" s="16">
        <f>G408/F408</f>
        <v>0</v>
      </c>
      <c r="I408" s="16">
        <f>SUM(I409:I423)</f>
        <v>49221</v>
      </c>
      <c r="J408" s="33">
        <f>I408/F408</f>
        <v>0.24246798029556652</v>
      </c>
      <c r="K408" s="60">
        <f>SUM(K409:K423)</f>
        <v>589614</v>
      </c>
      <c r="L408" s="60">
        <f>SUM(L409:L423)</f>
        <v>205612.28999999998</v>
      </c>
      <c r="M408" s="20">
        <f t="shared" si="22"/>
        <v>0.3487235547324181</v>
      </c>
    </row>
    <row r="409" spans="1:13" s="64" customFormat="1" ht="27.75" customHeight="1">
      <c r="A409" s="66"/>
      <c r="B409" s="68"/>
      <c r="C409" s="65"/>
      <c r="D409" s="67" t="s">
        <v>206</v>
      </c>
      <c r="E409" s="24" t="s">
        <v>168</v>
      </c>
      <c r="F409" s="26">
        <v>203000</v>
      </c>
      <c r="G409" s="26"/>
      <c r="H409" s="26"/>
      <c r="I409" s="26">
        <v>49221</v>
      </c>
      <c r="J409" s="34">
        <f>I409/F409</f>
        <v>0.24246798029556652</v>
      </c>
      <c r="K409" s="59"/>
      <c r="L409" s="61"/>
      <c r="M409" s="20"/>
    </row>
    <row r="410" spans="1:13" s="64" customFormat="1" ht="23.25" customHeight="1">
      <c r="A410" s="66"/>
      <c r="B410" s="68"/>
      <c r="C410" s="65"/>
      <c r="D410" s="67" t="s">
        <v>169</v>
      </c>
      <c r="E410" s="24" t="s">
        <v>64</v>
      </c>
      <c r="F410" s="26"/>
      <c r="G410" s="26"/>
      <c r="H410" s="26"/>
      <c r="I410" s="26"/>
      <c r="J410" s="34"/>
      <c r="K410" s="59">
        <v>180</v>
      </c>
      <c r="L410" s="61">
        <v>112.75</v>
      </c>
      <c r="M410" s="30">
        <f aca="true" t="shared" si="23" ref="M410:M456">L410/K410</f>
        <v>0.6263888888888889</v>
      </c>
    </row>
    <row r="411" spans="1:13" s="64" customFormat="1" ht="19.5" customHeight="1">
      <c r="A411" s="66"/>
      <c r="B411" s="68"/>
      <c r="C411" s="65"/>
      <c r="D411" s="65">
        <v>3110</v>
      </c>
      <c r="E411" s="24" t="s">
        <v>26</v>
      </c>
      <c r="F411" s="26"/>
      <c r="G411" s="26"/>
      <c r="H411" s="26"/>
      <c r="I411" s="26"/>
      <c r="J411" s="34"/>
      <c r="K411" s="59">
        <v>368981</v>
      </c>
      <c r="L411" s="61">
        <v>102019.04</v>
      </c>
      <c r="M411" s="30">
        <f t="shared" si="23"/>
        <v>0.27648859968399453</v>
      </c>
    </row>
    <row r="412" spans="1:13" s="64" customFormat="1" ht="19.5" customHeight="1">
      <c r="A412" s="66"/>
      <c r="B412" s="68"/>
      <c r="C412" s="65"/>
      <c r="D412" s="65">
        <v>3119</v>
      </c>
      <c r="E412" s="24" t="s">
        <v>26</v>
      </c>
      <c r="F412" s="26"/>
      <c r="G412" s="26"/>
      <c r="H412" s="26"/>
      <c r="I412" s="26"/>
      <c r="J412" s="34"/>
      <c r="K412" s="59">
        <v>28519</v>
      </c>
      <c r="L412" s="61">
        <v>13000</v>
      </c>
      <c r="M412" s="30">
        <f t="shared" si="23"/>
        <v>0.4558364599039237</v>
      </c>
    </row>
    <row r="413" spans="1:13" s="64" customFormat="1" ht="19.5" customHeight="1">
      <c r="A413" s="66"/>
      <c r="B413" s="68"/>
      <c r="C413" s="65"/>
      <c r="D413" s="65">
        <v>4010</v>
      </c>
      <c r="E413" s="24" t="s">
        <v>65</v>
      </c>
      <c r="F413" s="26"/>
      <c r="G413" s="26"/>
      <c r="H413" s="26"/>
      <c r="I413" s="26"/>
      <c r="J413" s="34"/>
      <c r="K413" s="59">
        <v>55015</v>
      </c>
      <c r="L413" s="61">
        <v>27748</v>
      </c>
      <c r="M413" s="30">
        <f t="shared" si="23"/>
        <v>0.5043715350358993</v>
      </c>
    </row>
    <row r="414" spans="1:13" s="64" customFormat="1" ht="19.5" customHeight="1">
      <c r="A414" s="66"/>
      <c r="B414" s="68"/>
      <c r="C414" s="65"/>
      <c r="D414" s="65">
        <v>4040</v>
      </c>
      <c r="E414" s="24" t="s">
        <v>66</v>
      </c>
      <c r="F414" s="26"/>
      <c r="G414" s="26"/>
      <c r="H414" s="26"/>
      <c r="I414" s="26"/>
      <c r="J414" s="34"/>
      <c r="K414" s="28">
        <v>4316</v>
      </c>
      <c r="L414" s="61">
        <v>4182.15</v>
      </c>
      <c r="M414" s="30">
        <f t="shared" si="23"/>
        <v>0.9689874884151992</v>
      </c>
    </row>
    <row r="415" spans="1:13" s="64" customFormat="1" ht="19.5" customHeight="1">
      <c r="A415" s="66"/>
      <c r="B415" s="68"/>
      <c r="C415" s="65"/>
      <c r="D415" s="65">
        <v>4110</v>
      </c>
      <c r="E415" s="24" t="s">
        <v>67</v>
      </c>
      <c r="F415" s="26"/>
      <c r="G415" s="26"/>
      <c r="H415" s="26"/>
      <c r="I415" s="26"/>
      <c r="J415" s="34"/>
      <c r="K415" s="59">
        <v>9160</v>
      </c>
      <c r="L415" s="61">
        <v>4501.86</v>
      </c>
      <c r="M415" s="30">
        <f t="shared" si="23"/>
        <v>0.4914694323144104</v>
      </c>
    </row>
    <row r="416" spans="1:13" s="64" customFormat="1" ht="19.5" customHeight="1">
      <c r="A416" s="66"/>
      <c r="B416" s="68"/>
      <c r="C416" s="65"/>
      <c r="D416" s="65">
        <v>4120</v>
      </c>
      <c r="E416" s="24" t="s">
        <v>68</v>
      </c>
      <c r="F416" s="26"/>
      <c r="G416" s="26"/>
      <c r="H416" s="26"/>
      <c r="I416" s="26"/>
      <c r="J416" s="34"/>
      <c r="K416" s="59">
        <v>1453</v>
      </c>
      <c r="L416" s="61">
        <v>716.32</v>
      </c>
      <c r="M416" s="30">
        <f t="shared" si="23"/>
        <v>0.4929938059187888</v>
      </c>
    </row>
    <row r="417" spans="1:13" s="64" customFormat="1" ht="23.25" customHeight="1">
      <c r="A417" s="66"/>
      <c r="B417" s="68"/>
      <c r="C417" s="65"/>
      <c r="D417" s="65">
        <v>4140</v>
      </c>
      <c r="E417" s="24" t="s">
        <v>94</v>
      </c>
      <c r="F417" s="26"/>
      <c r="G417" s="26"/>
      <c r="H417" s="26"/>
      <c r="I417" s="26"/>
      <c r="J417" s="34"/>
      <c r="K417" s="59">
        <v>1800</v>
      </c>
      <c r="L417" s="61">
        <v>887.6</v>
      </c>
      <c r="M417" s="30">
        <f t="shared" si="23"/>
        <v>0.4931111111111111</v>
      </c>
    </row>
    <row r="418" spans="1:13" s="64" customFormat="1" ht="19.5" customHeight="1">
      <c r="A418" s="66"/>
      <c r="B418" s="68"/>
      <c r="C418" s="65"/>
      <c r="D418" s="23">
        <v>4210</v>
      </c>
      <c r="E418" s="24" t="s">
        <v>33</v>
      </c>
      <c r="F418" s="26"/>
      <c r="G418" s="26"/>
      <c r="H418" s="26"/>
      <c r="I418" s="26"/>
      <c r="J418" s="34"/>
      <c r="K418" s="59">
        <v>4400</v>
      </c>
      <c r="L418" s="61">
        <v>1496.56</v>
      </c>
      <c r="M418" s="30">
        <f t="shared" si="23"/>
        <v>0.3401272727272727</v>
      </c>
    </row>
    <row r="419" spans="1:13" s="64" customFormat="1" ht="19.5" customHeight="1">
      <c r="A419" s="66"/>
      <c r="B419" s="68"/>
      <c r="C419" s="65"/>
      <c r="D419" s="23">
        <v>4220</v>
      </c>
      <c r="E419" s="24" t="s">
        <v>190</v>
      </c>
      <c r="F419" s="26"/>
      <c r="G419" s="26"/>
      <c r="H419" s="26"/>
      <c r="I419" s="26"/>
      <c r="J419" s="34"/>
      <c r="K419" s="59">
        <v>106560</v>
      </c>
      <c r="L419" s="61">
        <v>45095.44</v>
      </c>
      <c r="M419" s="30">
        <f t="shared" si="23"/>
        <v>0.42319294294294296</v>
      </c>
    </row>
    <row r="420" spans="1:13" s="64" customFormat="1" ht="19.5" customHeight="1">
      <c r="A420" s="66"/>
      <c r="B420" s="68"/>
      <c r="C420" s="65"/>
      <c r="D420" s="23">
        <v>4260</v>
      </c>
      <c r="E420" s="24" t="s">
        <v>69</v>
      </c>
      <c r="F420" s="26"/>
      <c r="G420" s="26"/>
      <c r="H420" s="26"/>
      <c r="I420" s="26"/>
      <c r="J420" s="34"/>
      <c r="K420" s="59">
        <v>3300</v>
      </c>
      <c r="L420" s="61">
        <v>1100.14</v>
      </c>
      <c r="M420" s="30">
        <f t="shared" si="23"/>
        <v>0.3333757575757576</v>
      </c>
    </row>
    <row r="421" spans="1:13" s="64" customFormat="1" ht="19.5" customHeight="1">
      <c r="A421" s="66"/>
      <c r="B421" s="68"/>
      <c r="C421" s="65"/>
      <c r="D421" s="23">
        <v>4280</v>
      </c>
      <c r="E421" s="24" t="s">
        <v>104</v>
      </c>
      <c r="F421" s="26"/>
      <c r="G421" s="26"/>
      <c r="H421" s="26"/>
      <c r="I421" s="26"/>
      <c r="J421" s="34"/>
      <c r="K421" s="59">
        <v>50</v>
      </c>
      <c r="L421" s="61">
        <v>40</v>
      </c>
      <c r="M421" s="30">
        <f t="shared" si="23"/>
        <v>0.8</v>
      </c>
    </row>
    <row r="422" spans="1:13" s="64" customFormat="1" ht="19.5" customHeight="1">
      <c r="A422" s="66"/>
      <c r="B422" s="68"/>
      <c r="C422" s="65"/>
      <c r="D422" s="23">
        <v>4300</v>
      </c>
      <c r="E422" s="24" t="s">
        <v>27</v>
      </c>
      <c r="F422" s="26"/>
      <c r="G422" s="26"/>
      <c r="H422" s="26"/>
      <c r="I422" s="26"/>
      <c r="J422" s="34"/>
      <c r="K422" s="59">
        <v>3000</v>
      </c>
      <c r="L422" s="61">
        <v>2552.43</v>
      </c>
      <c r="M422" s="30">
        <f t="shared" si="23"/>
        <v>0.85081</v>
      </c>
    </row>
    <row r="423" spans="1:13" s="64" customFormat="1" ht="25.5" customHeight="1">
      <c r="A423" s="66"/>
      <c r="B423" s="68"/>
      <c r="C423" s="65"/>
      <c r="D423" s="23">
        <v>4440</v>
      </c>
      <c r="E423" s="24" t="s">
        <v>81</v>
      </c>
      <c r="F423" s="26"/>
      <c r="G423" s="26"/>
      <c r="H423" s="26"/>
      <c r="I423" s="26"/>
      <c r="J423" s="34"/>
      <c r="K423" s="59">
        <v>2880</v>
      </c>
      <c r="L423" s="61">
        <v>2160</v>
      </c>
      <c r="M423" s="30">
        <f t="shared" si="23"/>
        <v>0.75</v>
      </c>
    </row>
    <row r="424" spans="1:13" s="64" customFormat="1" ht="25.5" customHeight="1">
      <c r="A424" s="135" t="s">
        <v>253</v>
      </c>
      <c r="B424" s="136">
        <v>853</v>
      </c>
      <c r="C424" s="137"/>
      <c r="D424" s="138"/>
      <c r="E424" s="139" t="s">
        <v>235</v>
      </c>
      <c r="F424" s="140">
        <f>SUM(F425)</f>
        <v>243089</v>
      </c>
      <c r="G424" s="140">
        <f>SUM(G425)</f>
        <v>0</v>
      </c>
      <c r="H424" s="140">
        <f>SUM(H425)</f>
        <v>0</v>
      </c>
      <c r="I424" s="140">
        <f>SUM(I425)</f>
        <v>130000</v>
      </c>
      <c r="J424" s="118">
        <f>I424/F424</f>
        <v>0.5347835566397492</v>
      </c>
      <c r="K424" s="141">
        <f>SUM(K425)</f>
        <v>248180</v>
      </c>
      <c r="L424" s="141">
        <f>SUM(L425)</f>
        <v>57668.810000000005</v>
      </c>
      <c r="M424" s="142">
        <f t="shared" si="23"/>
        <v>0.23236687081956647</v>
      </c>
    </row>
    <row r="425" spans="1:13" s="64" customFormat="1" ht="25.5" customHeight="1">
      <c r="A425" s="69"/>
      <c r="B425" s="70"/>
      <c r="C425" s="71">
        <v>85395</v>
      </c>
      <c r="D425" s="32"/>
      <c r="E425" s="14" t="s">
        <v>24</v>
      </c>
      <c r="F425" s="16">
        <f>SUM(F426:F456)</f>
        <v>243089</v>
      </c>
      <c r="G425" s="16">
        <f>SUM(G426:G456)</f>
        <v>0</v>
      </c>
      <c r="H425" s="16">
        <f>SUM(H426:H456)</f>
        <v>0</v>
      </c>
      <c r="I425" s="16">
        <f>SUM(I426:I456)</f>
        <v>130000</v>
      </c>
      <c r="J425" s="34">
        <f>I425/F425</f>
        <v>0.5347835566397492</v>
      </c>
      <c r="K425" s="60">
        <f>SUM(K426:K456)</f>
        <v>248180</v>
      </c>
      <c r="L425" s="60">
        <f>SUM(L426:L456)</f>
        <v>57668.810000000005</v>
      </c>
      <c r="M425" s="30">
        <f t="shared" si="23"/>
        <v>0.23236687081956647</v>
      </c>
    </row>
    <row r="426" spans="1:13" s="64" customFormat="1" ht="27.75" customHeight="1">
      <c r="A426" s="69"/>
      <c r="B426" s="70"/>
      <c r="C426" s="71"/>
      <c r="D426" s="23">
        <v>2008</v>
      </c>
      <c r="E426" s="24" t="s">
        <v>258</v>
      </c>
      <c r="F426" s="26">
        <v>230866</v>
      </c>
      <c r="G426" s="26"/>
      <c r="H426" s="26"/>
      <c r="I426" s="26">
        <v>123463.69</v>
      </c>
      <c r="J426" s="34">
        <f>I426/F426</f>
        <v>0.53478507012726</v>
      </c>
      <c r="K426" s="59"/>
      <c r="L426" s="61"/>
      <c r="M426" s="30"/>
    </row>
    <row r="427" spans="1:13" s="64" customFormat="1" ht="31.5" customHeight="1">
      <c r="A427" s="66"/>
      <c r="B427" s="68"/>
      <c r="C427" s="65"/>
      <c r="D427" s="23">
        <v>2009</v>
      </c>
      <c r="E427" s="24" t="s">
        <v>258</v>
      </c>
      <c r="F427" s="26">
        <v>12223</v>
      </c>
      <c r="G427" s="26"/>
      <c r="H427" s="26"/>
      <c r="I427" s="26">
        <v>6536.31</v>
      </c>
      <c r="J427" s="34">
        <f>I427/F427</f>
        <v>0.534754970138264</v>
      </c>
      <c r="K427" s="59"/>
      <c r="L427" s="61"/>
      <c r="M427" s="30"/>
    </row>
    <row r="428" spans="1:13" s="64" customFormat="1" ht="36.75" customHeight="1">
      <c r="A428" s="66"/>
      <c r="B428" s="68"/>
      <c r="C428" s="65"/>
      <c r="D428" s="23">
        <v>2310</v>
      </c>
      <c r="E428" s="24" t="s">
        <v>297</v>
      </c>
      <c r="F428" s="26"/>
      <c r="G428" s="26"/>
      <c r="H428" s="26"/>
      <c r="I428" s="26"/>
      <c r="J428" s="34"/>
      <c r="K428" s="59">
        <v>5091</v>
      </c>
      <c r="L428" s="61">
        <v>5090.42</v>
      </c>
      <c r="M428" s="30">
        <f t="shared" si="23"/>
        <v>0.9998860734629739</v>
      </c>
    </row>
    <row r="429" spans="1:13" s="64" customFormat="1" ht="25.5" customHeight="1">
      <c r="A429" s="66"/>
      <c r="B429" s="68"/>
      <c r="C429" s="65"/>
      <c r="D429" s="23">
        <v>4018</v>
      </c>
      <c r="E429" s="24" t="s">
        <v>65</v>
      </c>
      <c r="F429" s="26"/>
      <c r="G429" s="26"/>
      <c r="H429" s="26"/>
      <c r="I429" s="26"/>
      <c r="J429" s="34"/>
      <c r="K429" s="59">
        <v>59833</v>
      </c>
      <c r="L429" s="61">
        <v>0</v>
      </c>
      <c r="M429" s="30"/>
    </row>
    <row r="430" spans="1:13" s="64" customFormat="1" ht="18.75" customHeight="1">
      <c r="A430" s="66"/>
      <c r="B430" s="68"/>
      <c r="C430" s="65"/>
      <c r="D430" s="23">
        <v>4019</v>
      </c>
      <c r="E430" s="24" t="s">
        <v>65</v>
      </c>
      <c r="F430" s="26"/>
      <c r="G430" s="26"/>
      <c r="H430" s="26"/>
      <c r="I430" s="26"/>
      <c r="J430" s="34"/>
      <c r="K430" s="59">
        <v>3170</v>
      </c>
      <c r="L430" s="61">
        <v>0</v>
      </c>
      <c r="M430" s="30"/>
    </row>
    <row r="431" spans="1:13" s="64" customFormat="1" ht="18.75" customHeight="1">
      <c r="A431" s="66"/>
      <c r="B431" s="68"/>
      <c r="C431" s="65"/>
      <c r="D431" s="23">
        <v>4048</v>
      </c>
      <c r="E431" s="24" t="s">
        <v>301</v>
      </c>
      <c r="F431" s="26"/>
      <c r="G431" s="26"/>
      <c r="H431" s="26"/>
      <c r="I431" s="26"/>
      <c r="J431" s="34"/>
      <c r="K431" s="59">
        <v>2243</v>
      </c>
      <c r="L431" s="61">
        <v>0</v>
      </c>
      <c r="M431" s="30"/>
    </row>
    <row r="432" spans="1:13" s="64" customFormat="1" ht="18.75" customHeight="1">
      <c r="A432" s="66"/>
      <c r="B432" s="68"/>
      <c r="C432" s="65"/>
      <c r="D432" s="23">
        <v>4049</v>
      </c>
      <c r="E432" s="24" t="s">
        <v>301</v>
      </c>
      <c r="F432" s="26"/>
      <c r="G432" s="26"/>
      <c r="H432" s="26"/>
      <c r="I432" s="26"/>
      <c r="J432" s="34"/>
      <c r="K432" s="59">
        <v>118</v>
      </c>
      <c r="L432" s="61">
        <v>0</v>
      </c>
      <c r="M432" s="30"/>
    </row>
    <row r="433" spans="1:13" s="64" customFormat="1" ht="25.5" customHeight="1">
      <c r="A433" s="66"/>
      <c r="B433" s="68"/>
      <c r="C433" s="65"/>
      <c r="D433" s="23">
        <v>4118</v>
      </c>
      <c r="E433" s="24" t="s">
        <v>67</v>
      </c>
      <c r="F433" s="26"/>
      <c r="G433" s="26"/>
      <c r="H433" s="26"/>
      <c r="I433" s="26"/>
      <c r="J433" s="34"/>
      <c r="K433" s="59">
        <v>9242</v>
      </c>
      <c r="L433" s="61">
        <v>0</v>
      </c>
      <c r="M433" s="30"/>
    </row>
    <row r="434" spans="1:13" s="64" customFormat="1" ht="16.5" customHeight="1">
      <c r="A434" s="66"/>
      <c r="B434" s="68"/>
      <c r="C434" s="65"/>
      <c r="D434" s="23">
        <v>4119</v>
      </c>
      <c r="E434" s="24" t="s">
        <v>67</v>
      </c>
      <c r="F434" s="26"/>
      <c r="G434" s="26"/>
      <c r="H434" s="26"/>
      <c r="I434" s="26"/>
      <c r="J434" s="34"/>
      <c r="K434" s="59">
        <v>489</v>
      </c>
      <c r="L434" s="61">
        <v>0</v>
      </c>
      <c r="M434" s="30"/>
    </row>
    <row r="435" spans="1:13" s="64" customFormat="1" ht="19.5" customHeight="1">
      <c r="A435" s="66"/>
      <c r="B435" s="68"/>
      <c r="C435" s="65"/>
      <c r="D435" s="23">
        <v>4128</v>
      </c>
      <c r="E435" s="24" t="s">
        <v>68</v>
      </c>
      <c r="F435" s="26"/>
      <c r="G435" s="26"/>
      <c r="H435" s="26"/>
      <c r="I435" s="26"/>
      <c r="J435" s="34"/>
      <c r="K435" s="59">
        <v>1464</v>
      </c>
      <c r="L435" s="61">
        <v>0</v>
      </c>
      <c r="M435" s="30"/>
    </row>
    <row r="436" spans="1:13" s="64" customFormat="1" ht="21" customHeight="1">
      <c r="A436" s="66"/>
      <c r="B436" s="68"/>
      <c r="C436" s="65"/>
      <c r="D436" s="23">
        <v>4129</v>
      </c>
      <c r="E436" s="24" t="s">
        <v>68</v>
      </c>
      <c r="F436" s="26"/>
      <c r="G436" s="26"/>
      <c r="H436" s="26"/>
      <c r="I436" s="26"/>
      <c r="J436" s="34"/>
      <c r="K436" s="59">
        <v>77</v>
      </c>
      <c r="L436" s="61">
        <v>0</v>
      </c>
      <c r="M436" s="30"/>
    </row>
    <row r="437" spans="1:13" s="64" customFormat="1" ht="18" customHeight="1">
      <c r="A437" s="66"/>
      <c r="B437" s="68"/>
      <c r="C437" s="65"/>
      <c r="D437" s="23">
        <v>4178</v>
      </c>
      <c r="E437" s="24" t="s">
        <v>302</v>
      </c>
      <c r="F437" s="26"/>
      <c r="G437" s="26"/>
      <c r="H437" s="26"/>
      <c r="I437" s="26"/>
      <c r="J437" s="34"/>
      <c r="K437" s="59">
        <v>1482</v>
      </c>
      <c r="L437" s="61">
        <v>0</v>
      </c>
      <c r="M437" s="30"/>
    </row>
    <row r="438" spans="1:13" s="64" customFormat="1" ht="16.5" customHeight="1">
      <c r="A438" s="66"/>
      <c r="B438" s="68"/>
      <c r="C438" s="65"/>
      <c r="D438" s="23">
        <v>4179</v>
      </c>
      <c r="E438" s="24" t="s">
        <v>302</v>
      </c>
      <c r="F438" s="26"/>
      <c r="G438" s="26"/>
      <c r="H438" s="26"/>
      <c r="I438" s="26"/>
      <c r="J438" s="34"/>
      <c r="K438" s="59">
        <v>78</v>
      </c>
      <c r="L438" s="61">
        <v>0</v>
      </c>
      <c r="M438" s="30"/>
    </row>
    <row r="439" spans="1:13" s="64" customFormat="1" ht="15" customHeight="1">
      <c r="A439" s="66"/>
      <c r="B439" s="68"/>
      <c r="C439" s="65"/>
      <c r="D439" s="23">
        <v>4218</v>
      </c>
      <c r="E439" s="24" t="s">
        <v>33</v>
      </c>
      <c r="F439" s="26"/>
      <c r="G439" s="26"/>
      <c r="H439" s="26"/>
      <c r="I439" s="26"/>
      <c r="J439" s="34"/>
      <c r="K439" s="59">
        <v>16778</v>
      </c>
      <c r="L439" s="61">
        <v>13326.85</v>
      </c>
      <c r="M439" s="30">
        <f t="shared" si="23"/>
        <v>0.7943050423173204</v>
      </c>
    </row>
    <row r="440" spans="1:13" s="64" customFormat="1" ht="19.5" customHeight="1">
      <c r="A440" s="66"/>
      <c r="B440" s="68"/>
      <c r="C440" s="65"/>
      <c r="D440" s="23">
        <v>4219</v>
      </c>
      <c r="E440" s="24" t="s">
        <v>33</v>
      </c>
      <c r="F440" s="26"/>
      <c r="G440" s="26"/>
      <c r="H440" s="26"/>
      <c r="I440" s="26"/>
      <c r="J440" s="34"/>
      <c r="K440" s="59">
        <v>889</v>
      </c>
      <c r="L440" s="61">
        <v>705.54</v>
      </c>
      <c r="M440" s="30">
        <f t="shared" si="23"/>
        <v>0.7936332958380202</v>
      </c>
    </row>
    <row r="441" spans="1:13" s="64" customFormat="1" ht="19.5" customHeight="1">
      <c r="A441" s="66"/>
      <c r="B441" s="68"/>
      <c r="C441" s="65"/>
      <c r="D441" s="23">
        <v>4268</v>
      </c>
      <c r="E441" s="24" t="s">
        <v>300</v>
      </c>
      <c r="F441" s="26"/>
      <c r="G441" s="26"/>
      <c r="H441" s="26"/>
      <c r="I441" s="26"/>
      <c r="J441" s="34"/>
      <c r="K441" s="59">
        <v>14932</v>
      </c>
      <c r="L441" s="61">
        <v>0</v>
      </c>
      <c r="M441" s="30"/>
    </row>
    <row r="442" spans="1:13" s="64" customFormat="1" ht="19.5" customHeight="1">
      <c r="A442" s="66"/>
      <c r="B442" s="68"/>
      <c r="C442" s="65"/>
      <c r="D442" s="23">
        <v>4269</v>
      </c>
      <c r="E442" s="24" t="s">
        <v>300</v>
      </c>
      <c r="F442" s="26"/>
      <c r="G442" s="26"/>
      <c r="H442" s="26"/>
      <c r="I442" s="26"/>
      <c r="J442" s="34"/>
      <c r="K442" s="59">
        <v>790</v>
      </c>
      <c r="L442" s="61">
        <v>0</v>
      </c>
      <c r="M442" s="30"/>
    </row>
    <row r="443" spans="1:13" s="64" customFormat="1" ht="15" customHeight="1">
      <c r="A443" s="66"/>
      <c r="B443" s="68"/>
      <c r="C443" s="65"/>
      <c r="D443" s="23">
        <v>4308</v>
      </c>
      <c r="E443" s="24" t="s">
        <v>27</v>
      </c>
      <c r="F443" s="26"/>
      <c r="G443" s="26"/>
      <c r="H443" s="26"/>
      <c r="I443" s="26"/>
      <c r="J443" s="34"/>
      <c r="K443" s="59">
        <v>118403</v>
      </c>
      <c r="L443" s="61">
        <v>35006.99</v>
      </c>
      <c r="M443" s="30">
        <f t="shared" si="23"/>
        <v>0.2956596538939047</v>
      </c>
    </row>
    <row r="444" spans="1:13" s="64" customFormat="1" ht="15" customHeight="1">
      <c r="A444" s="66"/>
      <c r="B444" s="68"/>
      <c r="C444" s="65"/>
      <c r="D444" s="23">
        <v>4309</v>
      </c>
      <c r="E444" s="24" t="s">
        <v>27</v>
      </c>
      <c r="F444" s="26"/>
      <c r="G444" s="26"/>
      <c r="H444" s="26"/>
      <c r="I444" s="26"/>
      <c r="J444" s="34"/>
      <c r="K444" s="59">
        <v>6271</v>
      </c>
      <c r="L444" s="61">
        <v>1854.01</v>
      </c>
      <c r="M444" s="30">
        <f t="shared" si="23"/>
        <v>0.2956482219741668</v>
      </c>
    </row>
    <row r="445" spans="1:13" s="64" customFormat="1" ht="15" customHeight="1">
      <c r="A445" s="66"/>
      <c r="B445" s="68"/>
      <c r="C445" s="65"/>
      <c r="D445" s="23">
        <v>4378</v>
      </c>
      <c r="E445" s="24" t="s">
        <v>298</v>
      </c>
      <c r="F445" s="26"/>
      <c r="G445" s="26"/>
      <c r="H445" s="26"/>
      <c r="I445" s="26"/>
      <c r="J445" s="34"/>
      <c r="K445" s="59">
        <v>2384</v>
      </c>
      <c r="L445" s="61">
        <v>0</v>
      </c>
      <c r="M445" s="30"/>
    </row>
    <row r="446" spans="1:13" s="64" customFormat="1" ht="15" customHeight="1">
      <c r="A446" s="66"/>
      <c r="B446" s="68"/>
      <c r="C446" s="65"/>
      <c r="D446" s="23">
        <v>4379</v>
      </c>
      <c r="E446" s="24" t="s">
        <v>298</v>
      </c>
      <c r="F446" s="26"/>
      <c r="G446" s="26"/>
      <c r="H446" s="26"/>
      <c r="I446" s="26"/>
      <c r="J446" s="34"/>
      <c r="K446" s="59">
        <v>126</v>
      </c>
      <c r="L446" s="61">
        <v>0</v>
      </c>
      <c r="M446" s="30"/>
    </row>
    <row r="447" spans="1:13" s="64" customFormat="1" ht="16.5" customHeight="1">
      <c r="A447" s="66"/>
      <c r="B447" s="68"/>
      <c r="C447" s="65"/>
      <c r="D447" s="23">
        <v>4408</v>
      </c>
      <c r="E447" s="225" t="s">
        <v>299</v>
      </c>
      <c r="F447" s="26"/>
      <c r="G447" s="26"/>
      <c r="H447" s="26"/>
      <c r="I447" s="26"/>
      <c r="J447" s="34"/>
      <c r="K447" s="59">
        <v>85</v>
      </c>
      <c r="L447" s="61">
        <v>0</v>
      </c>
      <c r="M447" s="30"/>
    </row>
    <row r="448" spans="1:13" s="64" customFormat="1" ht="15" customHeight="1">
      <c r="A448" s="66"/>
      <c r="B448" s="68"/>
      <c r="C448" s="65"/>
      <c r="D448" s="23">
        <v>4409</v>
      </c>
      <c r="E448" s="226"/>
      <c r="F448" s="26"/>
      <c r="G448" s="26"/>
      <c r="H448" s="26"/>
      <c r="I448" s="26"/>
      <c r="J448" s="34"/>
      <c r="K448" s="59">
        <v>4</v>
      </c>
      <c r="L448" s="61">
        <v>0</v>
      </c>
      <c r="M448" s="30"/>
    </row>
    <row r="449" spans="1:13" s="64" customFormat="1" ht="20.25" customHeight="1">
      <c r="A449" s="66"/>
      <c r="B449" s="68"/>
      <c r="C449" s="65"/>
      <c r="D449" s="23">
        <v>4418</v>
      </c>
      <c r="E449" s="24" t="s">
        <v>79</v>
      </c>
      <c r="F449" s="26"/>
      <c r="G449" s="26"/>
      <c r="H449" s="26"/>
      <c r="I449" s="26"/>
      <c r="J449" s="34"/>
      <c r="K449" s="59">
        <v>1140</v>
      </c>
      <c r="L449" s="61">
        <v>0</v>
      </c>
      <c r="M449" s="30"/>
    </row>
    <row r="450" spans="1:13" s="64" customFormat="1" ht="18" customHeight="1">
      <c r="A450" s="66"/>
      <c r="B450" s="68"/>
      <c r="C450" s="65"/>
      <c r="D450" s="23">
        <v>4419</v>
      </c>
      <c r="E450" s="24" t="s">
        <v>79</v>
      </c>
      <c r="F450" s="26"/>
      <c r="G450" s="26"/>
      <c r="H450" s="26"/>
      <c r="I450" s="26"/>
      <c r="J450" s="34"/>
      <c r="K450" s="59">
        <v>60</v>
      </c>
      <c r="L450" s="61">
        <v>0</v>
      </c>
      <c r="M450" s="30"/>
    </row>
    <row r="451" spans="1:13" s="64" customFormat="1" ht="18" customHeight="1">
      <c r="A451" s="66"/>
      <c r="B451" s="68"/>
      <c r="C451" s="65"/>
      <c r="D451" s="23">
        <v>4438</v>
      </c>
      <c r="E451" s="24" t="s">
        <v>40</v>
      </c>
      <c r="F451" s="26"/>
      <c r="G451" s="26"/>
      <c r="H451" s="26"/>
      <c r="I451" s="26"/>
      <c r="J451" s="34"/>
      <c r="K451" s="59">
        <v>1231</v>
      </c>
      <c r="L451" s="61">
        <v>812.96</v>
      </c>
      <c r="M451" s="30">
        <f t="shared" si="23"/>
        <v>0.6604061738424046</v>
      </c>
    </row>
    <row r="452" spans="1:13" s="64" customFormat="1" ht="25.5" customHeight="1">
      <c r="A452" s="66"/>
      <c r="B452" s="68"/>
      <c r="C452" s="65"/>
      <c r="D452" s="23">
        <v>4439</v>
      </c>
      <c r="E452" s="24" t="s">
        <v>40</v>
      </c>
      <c r="F452" s="26"/>
      <c r="G452" s="26"/>
      <c r="H452" s="26"/>
      <c r="I452" s="26"/>
      <c r="J452" s="34"/>
      <c r="K452" s="59">
        <v>65</v>
      </c>
      <c r="L452" s="61">
        <v>43.04</v>
      </c>
      <c r="M452" s="30">
        <f t="shared" si="23"/>
        <v>0.6621538461538461</v>
      </c>
    </row>
    <row r="453" spans="1:13" s="64" customFormat="1" ht="19.5" customHeight="1">
      <c r="A453" s="66"/>
      <c r="B453" s="68"/>
      <c r="C453" s="65"/>
      <c r="D453" s="23">
        <v>4448</v>
      </c>
      <c r="E453" s="24" t="s">
        <v>81</v>
      </c>
      <c r="F453" s="26"/>
      <c r="G453" s="26"/>
      <c r="H453" s="26"/>
      <c r="I453" s="26"/>
      <c r="J453" s="34"/>
      <c r="K453" s="59">
        <v>861</v>
      </c>
      <c r="L453" s="61">
        <v>0</v>
      </c>
      <c r="M453" s="30"/>
    </row>
    <row r="454" spans="1:13" s="64" customFormat="1" ht="19.5" customHeight="1">
      <c r="A454" s="66"/>
      <c r="B454" s="68"/>
      <c r="C454" s="65"/>
      <c r="D454" s="23">
        <v>4449</v>
      </c>
      <c r="E454" s="24" t="s">
        <v>81</v>
      </c>
      <c r="F454" s="26"/>
      <c r="G454" s="26"/>
      <c r="H454" s="26"/>
      <c r="I454" s="26"/>
      <c r="J454" s="34"/>
      <c r="K454" s="59">
        <v>45</v>
      </c>
      <c r="L454" s="61">
        <v>0</v>
      </c>
      <c r="M454" s="30"/>
    </row>
    <row r="455" spans="1:13" s="64" customFormat="1" ht="25.5" customHeight="1">
      <c r="A455" s="66"/>
      <c r="B455" s="68"/>
      <c r="C455" s="65"/>
      <c r="D455" s="23">
        <v>4758</v>
      </c>
      <c r="E455" s="24" t="s">
        <v>87</v>
      </c>
      <c r="F455" s="26"/>
      <c r="G455" s="26"/>
      <c r="H455" s="26"/>
      <c r="I455" s="26"/>
      <c r="J455" s="34"/>
      <c r="K455" s="59">
        <v>788</v>
      </c>
      <c r="L455" s="61">
        <v>788</v>
      </c>
      <c r="M455" s="30">
        <f t="shared" si="23"/>
        <v>1</v>
      </c>
    </row>
    <row r="456" spans="1:13" s="64" customFormat="1" ht="25.5" customHeight="1">
      <c r="A456" s="66"/>
      <c r="B456" s="68"/>
      <c r="C456" s="65"/>
      <c r="D456" s="23">
        <v>4759</v>
      </c>
      <c r="E456" s="24" t="s">
        <v>87</v>
      </c>
      <c r="F456" s="26"/>
      <c r="G456" s="26"/>
      <c r="H456" s="26"/>
      <c r="I456" s="26"/>
      <c r="J456" s="34"/>
      <c r="K456" s="59">
        <v>41</v>
      </c>
      <c r="L456" s="61">
        <v>41</v>
      </c>
      <c r="M456" s="30">
        <f t="shared" si="23"/>
        <v>1</v>
      </c>
    </row>
    <row r="457" spans="1:13" s="49" customFormat="1" ht="32.25" customHeight="1">
      <c r="A457" s="143" t="s">
        <v>254</v>
      </c>
      <c r="B457" s="144">
        <v>854</v>
      </c>
      <c r="C457" s="144"/>
      <c r="D457" s="114"/>
      <c r="E457" s="110" t="s">
        <v>207</v>
      </c>
      <c r="F457" s="117">
        <f>SUM(F458+F477)</f>
        <v>582006</v>
      </c>
      <c r="G457" s="117">
        <f>SUM(G458+G477)</f>
        <v>514447</v>
      </c>
      <c r="H457" s="145">
        <f>G457/F457</f>
        <v>0.8839204406827421</v>
      </c>
      <c r="I457" s="117">
        <f>SUM(I458+I477)</f>
        <v>582006</v>
      </c>
      <c r="J457" s="112">
        <f>I457/F457</f>
        <v>1</v>
      </c>
      <c r="K457" s="134">
        <f>SUM(K458+K475+K477)</f>
        <v>777186</v>
      </c>
      <c r="L457" s="134">
        <f>SUM(L458+L475+L477)</f>
        <v>510711.43</v>
      </c>
      <c r="M457" s="113">
        <f aca="true" t="shared" si="24" ref="M457:M476">L457/K457</f>
        <v>0.6571289626936152</v>
      </c>
    </row>
    <row r="458" spans="1:13" s="8" customFormat="1" ht="19.5" customHeight="1">
      <c r="A458" s="69"/>
      <c r="B458" s="70"/>
      <c r="C458" s="71">
        <v>85401</v>
      </c>
      <c r="D458" s="32"/>
      <c r="E458" s="14" t="s">
        <v>208</v>
      </c>
      <c r="F458" s="16">
        <f>SUM(F460:F472)</f>
        <v>0</v>
      </c>
      <c r="G458" s="16"/>
      <c r="H458" s="16"/>
      <c r="I458" s="16">
        <f>SUM(I460:I472)</f>
        <v>0</v>
      </c>
      <c r="J458" s="17"/>
      <c r="K458" s="60">
        <f>SUM(K459:K474)</f>
        <v>188180</v>
      </c>
      <c r="L458" s="60">
        <f>SUM(L459:L474)</f>
        <v>89981.83</v>
      </c>
      <c r="M458" s="20">
        <f t="shared" si="24"/>
        <v>0.47816893399936233</v>
      </c>
    </row>
    <row r="459" spans="1:13" s="8" customFormat="1" ht="19.5" customHeight="1">
      <c r="A459" s="69"/>
      <c r="B459" s="70"/>
      <c r="C459" s="71"/>
      <c r="D459" s="23">
        <v>3020</v>
      </c>
      <c r="E459" s="24" t="s">
        <v>64</v>
      </c>
      <c r="F459" s="26"/>
      <c r="G459" s="26"/>
      <c r="H459" s="26"/>
      <c r="I459" s="26"/>
      <c r="J459" s="27"/>
      <c r="K459" s="59">
        <v>661</v>
      </c>
      <c r="L459" s="61">
        <v>0</v>
      </c>
      <c r="M459" s="30">
        <f t="shared" si="24"/>
        <v>0</v>
      </c>
    </row>
    <row r="460" spans="1:13" s="8" customFormat="1" ht="19.5" customHeight="1">
      <c r="A460" s="66"/>
      <c r="B460" s="68"/>
      <c r="C460" s="65"/>
      <c r="D460" s="65">
        <v>4010</v>
      </c>
      <c r="E460" s="24" t="s">
        <v>65</v>
      </c>
      <c r="F460" s="26"/>
      <c r="G460" s="26"/>
      <c r="H460" s="26"/>
      <c r="I460" s="26"/>
      <c r="J460" s="27"/>
      <c r="K460" s="59">
        <v>124956</v>
      </c>
      <c r="L460" s="61">
        <v>58157.03</v>
      </c>
      <c r="M460" s="30">
        <f t="shared" si="24"/>
        <v>0.46542006786388807</v>
      </c>
    </row>
    <row r="461" spans="1:13" s="73" customFormat="1" ht="19.5" customHeight="1">
      <c r="A461" s="66"/>
      <c r="B461" s="68"/>
      <c r="C461" s="65"/>
      <c r="D461" s="67" t="s">
        <v>171</v>
      </c>
      <c r="E461" s="24" t="s">
        <v>66</v>
      </c>
      <c r="F461" s="26"/>
      <c r="G461" s="26"/>
      <c r="H461" s="26"/>
      <c r="I461" s="26"/>
      <c r="J461" s="27"/>
      <c r="K461" s="59">
        <v>8491</v>
      </c>
      <c r="L461" s="61">
        <v>8487.5</v>
      </c>
      <c r="M461" s="30">
        <f t="shared" si="24"/>
        <v>0.9995877988458368</v>
      </c>
    </row>
    <row r="462" spans="1:13" s="73" customFormat="1" ht="19.5" customHeight="1">
      <c r="A462" s="66"/>
      <c r="B462" s="68"/>
      <c r="C462" s="23"/>
      <c r="D462" s="23">
        <v>4110</v>
      </c>
      <c r="E462" s="24" t="s">
        <v>67</v>
      </c>
      <c r="F462" s="26"/>
      <c r="G462" s="26"/>
      <c r="H462" s="26"/>
      <c r="I462" s="26"/>
      <c r="J462" s="27"/>
      <c r="K462" s="59">
        <v>20869</v>
      </c>
      <c r="L462" s="29">
        <v>10074.22</v>
      </c>
      <c r="M462" s="30">
        <f t="shared" si="24"/>
        <v>0.4827361157698021</v>
      </c>
    </row>
    <row r="463" spans="1:13" s="64" customFormat="1" ht="19.5" customHeight="1">
      <c r="A463" s="21"/>
      <c r="B463" s="68"/>
      <c r="C463" s="23"/>
      <c r="D463" s="48" t="s">
        <v>173</v>
      </c>
      <c r="E463" s="24" t="s">
        <v>68</v>
      </c>
      <c r="F463" s="26"/>
      <c r="G463" s="26"/>
      <c r="H463" s="26"/>
      <c r="I463" s="26"/>
      <c r="J463" s="27"/>
      <c r="K463" s="59">
        <v>3446</v>
      </c>
      <c r="L463" s="29">
        <v>1619.67</v>
      </c>
      <c r="M463" s="30">
        <f t="shared" si="24"/>
        <v>0.4700145095763204</v>
      </c>
    </row>
    <row r="464" spans="1:13" s="64" customFormat="1" ht="19.5" customHeight="1">
      <c r="A464" s="21"/>
      <c r="B464" s="22"/>
      <c r="C464" s="23"/>
      <c r="D464" s="23">
        <v>4210</v>
      </c>
      <c r="E464" s="24" t="s">
        <v>33</v>
      </c>
      <c r="F464" s="26"/>
      <c r="G464" s="26"/>
      <c r="H464" s="26"/>
      <c r="I464" s="26"/>
      <c r="J464" s="27"/>
      <c r="K464" s="59">
        <v>7200</v>
      </c>
      <c r="L464" s="29">
        <v>1616.99</v>
      </c>
      <c r="M464" s="30">
        <f t="shared" si="24"/>
        <v>0.22458194444444446</v>
      </c>
    </row>
    <row r="465" spans="1:13" s="64" customFormat="1" ht="19.5" customHeight="1">
      <c r="A465" s="21"/>
      <c r="B465" s="22"/>
      <c r="C465" s="23"/>
      <c r="D465" s="23">
        <v>4240</v>
      </c>
      <c r="E465" s="24" t="s">
        <v>176</v>
      </c>
      <c r="F465" s="26"/>
      <c r="G465" s="26"/>
      <c r="H465" s="26"/>
      <c r="I465" s="26"/>
      <c r="J465" s="27"/>
      <c r="K465" s="59">
        <v>3500</v>
      </c>
      <c r="L465" s="29">
        <v>0</v>
      </c>
      <c r="M465" s="30">
        <f t="shared" si="24"/>
        <v>0</v>
      </c>
    </row>
    <row r="466" spans="1:13" s="64" customFormat="1" ht="19.5" customHeight="1">
      <c r="A466" s="21"/>
      <c r="B466" s="22"/>
      <c r="C466" s="23"/>
      <c r="D466" s="23">
        <v>4260</v>
      </c>
      <c r="E466" s="24" t="s">
        <v>69</v>
      </c>
      <c r="F466" s="26"/>
      <c r="G466" s="26"/>
      <c r="H466" s="26"/>
      <c r="I466" s="26"/>
      <c r="J466" s="27"/>
      <c r="K466" s="59">
        <v>1800</v>
      </c>
      <c r="L466" s="29">
        <v>1151.22</v>
      </c>
      <c r="M466" s="30">
        <f t="shared" si="24"/>
        <v>0.6395666666666667</v>
      </c>
    </row>
    <row r="467" spans="1:13" s="64" customFormat="1" ht="19.5" customHeight="1">
      <c r="A467" s="21"/>
      <c r="B467" s="22"/>
      <c r="C467" s="23"/>
      <c r="D467" s="23">
        <v>4280</v>
      </c>
      <c r="E467" s="24" t="s">
        <v>70</v>
      </c>
      <c r="F467" s="26"/>
      <c r="G467" s="26"/>
      <c r="H467" s="26"/>
      <c r="I467" s="26"/>
      <c r="J467" s="27"/>
      <c r="K467" s="59">
        <v>500</v>
      </c>
      <c r="L467" s="29">
        <v>30</v>
      </c>
      <c r="M467" s="30">
        <f t="shared" si="24"/>
        <v>0.06</v>
      </c>
    </row>
    <row r="468" spans="1:14" s="64" customFormat="1" ht="19.5" customHeight="1">
      <c r="A468" s="36"/>
      <c r="B468" s="74"/>
      <c r="C468" s="75"/>
      <c r="D468" s="76">
        <v>4300</v>
      </c>
      <c r="E468" s="45" t="s">
        <v>27</v>
      </c>
      <c r="F468" s="41"/>
      <c r="G468" s="41"/>
      <c r="H468" s="41"/>
      <c r="I468" s="41"/>
      <c r="J468" s="34"/>
      <c r="K468" s="59">
        <v>2600</v>
      </c>
      <c r="L468" s="59">
        <v>642.25</v>
      </c>
      <c r="M468" s="30">
        <f t="shared" si="24"/>
        <v>0.24701923076923077</v>
      </c>
      <c r="N468" s="73"/>
    </row>
    <row r="469" spans="1:14" s="64" customFormat="1" ht="19.5" customHeight="1">
      <c r="A469" s="36"/>
      <c r="B469" s="74"/>
      <c r="C469" s="75"/>
      <c r="D469" s="76">
        <v>4350</v>
      </c>
      <c r="E469" s="45" t="s">
        <v>182</v>
      </c>
      <c r="F469" s="41"/>
      <c r="G469" s="41"/>
      <c r="H469" s="41"/>
      <c r="I469" s="41"/>
      <c r="J469" s="34"/>
      <c r="K469" s="59">
        <v>0</v>
      </c>
      <c r="L469" s="59">
        <v>0</v>
      </c>
      <c r="M469" s="30"/>
      <c r="N469" s="73"/>
    </row>
    <row r="470" spans="1:14" s="64" customFormat="1" ht="21.75" customHeight="1">
      <c r="A470" s="36"/>
      <c r="B470" s="74"/>
      <c r="C470" s="75"/>
      <c r="D470" s="76">
        <v>4370</v>
      </c>
      <c r="E470" s="24" t="s">
        <v>77</v>
      </c>
      <c r="F470" s="41"/>
      <c r="G470" s="41"/>
      <c r="H470" s="41"/>
      <c r="I470" s="41"/>
      <c r="J470" s="34"/>
      <c r="K470" s="59">
        <v>1200</v>
      </c>
      <c r="L470" s="59">
        <v>64.4</v>
      </c>
      <c r="M470" s="30">
        <f t="shared" si="24"/>
        <v>0.05366666666666667</v>
      </c>
      <c r="N470" s="73"/>
    </row>
    <row r="471" spans="1:14" s="64" customFormat="1" ht="21.75" customHeight="1">
      <c r="A471" s="36"/>
      <c r="B471" s="74"/>
      <c r="C471" s="75"/>
      <c r="D471" s="76">
        <v>4410</v>
      </c>
      <c r="E471" s="24" t="s">
        <v>79</v>
      </c>
      <c r="F471" s="41"/>
      <c r="G471" s="41"/>
      <c r="H471" s="41"/>
      <c r="I471" s="41"/>
      <c r="J471" s="34"/>
      <c r="K471" s="59">
        <v>700</v>
      </c>
      <c r="L471" s="59">
        <v>220.8</v>
      </c>
      <c r="M471" s="30">
        <f t="shared" si="24"/>
        <v>0.31542857142857145</v>
      </c>
      <c r="N471" s="73"/>
    </row>
    <row r="472" spans="1:13" s="64" customFormat="1" ht="28.5" customHeight="1">
      <c r="A472" s="66"/>
      <c r="B472" s="74"/>
      <c r="C472" s="65"/>
      <c r="D472" s="23">
        <v>4440</v>
      </c>
      <c r="E472" s="24" t="s">
        <v>81</v>
      </c>
      <c r="F472" s="26"/>
      <c r="G472" s="26"/>
      <c r="H472" s="26"/>
      <c r="I472" s="26"/>
      <c r="J472" s="27"/>
      <c r="K472" s="59">
        <v>10557</v>
      </c>
      <c r="L472" s="61">
        <v>7917.75</v>
      </c>
      <c r="M472" s="30">
        <f t="shared" si="24"/>
        <v>0.75</v>
      </c>
    </row>
    <row r="473" spans="1:13" s="64" customFormat="1" ht="28.5" customHeight="1">
      <c r="A473" s="66"/>
      <c r="B473" s="74"/>
      <c r="C473" s="65"/>
      <c r="D473" s="23">
        <v>4740</v>
      </c>
      <c r="E473" s="24" t="s">
        <v>85</v>
      </c>
      <c r="F473" s="26"/>
      <c r="G473" s="26"/>
      <c r="H473" s="26"/>
      <c r="I473" s="26"/>
      <c r="J473" s="27"/>
      <c r="K473" s="59">
        <v>700</v>
      </c>
      <c r="L473" s="61">
        <v>0</v>
      </c>
      <c r="M473" s="30">
        <v>0</v>
      </c>
    </row>
    <row r="474" spans="1:13" s="64" customFormat="1" ht="27" customHeight="1">
      <c r="A474" s="66"/>
      <c r="B474" s="74"/>
      <c r="C474" s="65"/>
      <c r="D474" s="23">
        <v>4750</v>
      </c>
      <c r="E474" s="45" t="s">
        <v>87</v>
      </c>
      <c r="F474" s="26"/>
      <c r="G474" s="26"/>
      <c r="H474" s="26"/>
      <c r="I474" s="26"/>
      <c r="J474" s="27"/>
      <c r="K474" s="59">
        <v>1000</v>
      </c>
      <c r="L474" s="61">
        <v>0</v>
      </c>
      <c r="M474" s="30">
        <f t="shared" si="24"/>
        <v>0</v>
      </c>
    </row>
    <row r="475" spans="1:13" s="64" customFormat="1" ht="27" customHeight="1">
      <c r="A475" s="66"/>
      <c r="B475" s="74"/>
      <c r="C475" s="71">
        <v>85412</v>
      </c>
      <c r="D475" s="23"/>
      <c r="E475" s="211" t="s">
        <v>308</v>
      </c>
      <c r="F475" s="26"/>
      <c r="G475" s="26"/>
      <c r="H475" s="26"/>
      <c r="I475" s="26"/>
      <c r="J475" s="17"/>
      <c r="K475" s="60">
        <f>SUM(K476)</f>
        <v>7000</v>
      </c>
      <c r="L475" s="60">
        <f>SUM(L476)</f>
        <v>0</v>
      </c>
      <c r="M475" s="20">
        <f>L475/K475</f>
        <v>0</v>
      </c>
    </row>
    <row r="476" spans="1:13" s="64" customFormat="1" ht="39" customHeight="1">
      <c r="A476" s="66"/>
      <c r="B476" s="74"/>
      <c r="C476" s="65"/>
      <c r="D476" s="23">
        <v>2820</v>
      </c>
      <c r="E476" s="212" t="s">
        <v>309</v>
      </c>
      <c r="F476" s="26"/>
      <c r="G476" s="26"/>
      <c r="H476" s="26"/>
      <c r="I476" s="26"/>
      <c r="J476" s="27"/>
      <c r="K476" s="59">
        <v>7000</v>
      </c>
      <c r="L476" s="61">
        <v>0</v>
      </c>
      <c r="M476" s="30">
        <f t="shared" si="24"/>
        <v>0</v>
      </c>
    </row>
    <row r="477" spans="1:13" s="64" customFormat="1" ht="28.5" customHeight="1">
      <c r="A477" s="69"/>
      <c r="B477" s="74"/>
      <c r="C477" s="71">
        <v>85415</v>
      </c>
      <c r="D477" s="32"/>
      <c r="E477" s="14" t="s">
        <v>209</v>
      </c>
      <c r="F477" s="16">
        <f>SUM(F478:F481)</f>
        <v>582006</v>
      </c>
      <c r="G477" s="16">
        <f>SUM(G478:G481)</f>
        <v>514447</v>
      </c>
      <c r="H477" s="16">
        <f>SUM(H478:H481)</f>
        <v>0.8839204406827421</v>
      </c>
      <c r="I477" s="16">
        <f>SUM(I478:I481)</f>
        <v>582006</v>
      </c>
      <c r="J477" s="33">
        <f>I477/F477</f>
        <v>1</v>
      </c>
      <c r="K477" s="60">
        <f>SUM(K479:K481)</f>
        <v>582006</v>
      </c>
      <c r="L477" s="60">
        <f>SUM(L479:L481)</f>
        <v>420729.6</v>
      </c>
      <c r="M477" s="20">
        <f>L477/K477</f>
        <v>0.7228956402511314</v>
      </c>
    </row>
    <row r="478" spans="1:13" s="64" customFormat="1" ht="28.5" customHeight="1">
      <c r="A478" s="69"/>
      <c r="B478" s="74"/>
      <c r="C478" s="71"/>
      <c r="D478" s="87" t="s">
        <v>61</v>
      </c>
      <c r="E478" s="24" t="s">
        <v>62</v>
      </c>
      <c r="F478" s="26">
        <v>0</v>
      </c>
      <c r="G478" s="26"/>
      <c r="H478" s="26"/>
      <c r="I478" s="26">
        <v>0</v>
      </c>
      <c r="J478" s="34"/>
      <c r="K478" s="60"/>
      <c r="L478" s="60"/>
      <c r="M478" s="20"/>
    </row>
    <row r="479" spans="1:13" s="64" customFormat="1" ht="28.5" customHeight="1">
      <c r="A479" s="66"/>
      <c r="B479" s="74"/>
      <c r="C479" s="65"/>
      <c r="D479" s="23">
        <v>2030</v>
      </c>
      <c r="E479" s="24" t="s">
        <v>168</v>
      </c>
      <c r="F479" s="26">
        <v>582006</v>
      </c>
      <c r="G479" s="26">
        <v>514447</v>
      </c>
      <c r="H479" s="26">
        <f>G479/F479</f>
        <v>0.8839204406827421</v>
      </c>
      <c r="I479" s="26">
        <v>582006</v>
      </c>
      <c r="J479" s="34">
        <f>I479/F479</f>
        <v>1</v>
      </c>
      <c r="K479" s="59"/>
      <c r="L479" s="61"/>
      <c r="M479" s="30"/>
    </row>
    <row r="480" spans="1:13" s="64" customFormat="1" ht="36" customHeight="1">
      <c r="A480" s="66"/>
      <c r="B480" s="74"/>
      <c r="C480" s="65"/>
      <c r="D480" s="23">
        <v>2910</v>
      </c>
      <c r="E480" s="24" t="s">
        <v>236</v>
      </c>
      <c r="F480" s="26"/>
      <c r="G480" s="26"/>
      <c r="H480" s="26"/>
      <c r="I480" s="26"/>
      <c r="J480" s="34"/>
      <c r="K480" s="59">
        <v>0</v>
      </c>
      <c r="L480" s="61">
        <v>0</v>
      </c>
      <c r="M480" s="30"/>
    </row>
    <row r="481" spans="1:13" s="64" customFormat="1" ht="22.5" customHeight="1">
      <c r="A481" s="66"/>
      <c r="B481" s="74"/>
      <c r="C481" s="65"/>
      <c r="D481" s="23">
        <v>3240</v>
      </c>
      <c r="E481" s="24" t="s">
        <v>210</v>
      </c>
      <c r="F481" s="26"/>
      <c r="G481" s="26"/>
      <c r="H481" s="26"/>
      <c r="I481" s="26"/>
      <c r="J481" s="27"/>
      <c r="K481" s="59">
        <v>582006</v>
      </c>
      <c r="L481" s="61">
        <v>420729.6</v>
      </c>
      <c r="M481" s="30">
        <f>L481/K481</f>
        <v>0.7228956402511314</v>
      </c>
    </row>
    <row r="482" spans="1:13" s="77" customFormat="1" ht="37.5" customHeight="1">
      <c r="A482" s="143" t="s">
        <v>255</v>
      </c>
      <c r="B482" s="144">
        <v>900</v>
      </c>
      <c r="C482" s="144"/>
      <c r="D482" s="114"/>
      <c r="E482" s="110" t="s">
        <v>211</v>
      </c>
      <c r="F482" s="117">
        <f>SUM(F495+F499+F485)</f>
        <v>259783</v>
      </c>
      <c r="G482" s="117">
        <f>SUM(G495+G499+G485)</f>
        <v>0</v>
      </c>
      <c r="H482" s="117">
        <f>SUM(H495+H499+H485)</f>
        <v>0</v>
      </c>
      <c r="I482" s="117">
        <f>SUM(I495+I499+I485)</f>
        <v>72297.73</v>
      </c>
      <c r="J482" s="112">
        <f>I482/F482</f>
        <v>0.2783004661582936</v>
      </c>
      <c r="K482" s="117">
        <f>SUM(K495+K499+K485+K483+K488+K491+K493)</f>
        <v>5074456</v>
      </c>
      <c r="L482" s="117">
        <f>SUM(L495+L499+L485+L483+L488+L491)</f>
        <v>1704291.58</v>
      </c>
      <c r="M482" s="113">
        <f>L482/K482</f>
        <v>0.3358570022087097</v>
      </c>
    </row>
    <row r="483" spans="1:13" s="77" customFormat="1" ht="37.5" customHeight="1">
      <c r="A483" s="119"/>
      <c r="B483" s="120"/>
      <c r="C483" s="121">
        <v>90001</v>
      </c>
      <c r="D483" s="122"/>
      <c r="E483" s="123" t="s">
        <v>237</v>
      </c>
      <c r="F483" s="124"/>
      <c r="G483" s="124"/>
      <c r="H483" s="124"/>
      <c r="I483" s="124"/>
      <c r="J483" s="125"/>
      <c r="K483" s="210">
        <f>SUM(K484)</f>
        <v>897000</v>
      </c>
      <c r="L483" s="124">
        <f>SUM(L484)</f>
        <v>6100</v>
      </c>
      <c r="M483" s="126">
        <f>L483/K483</f>
        <v>0.006800445930880713</v>
      </c>
    </row>
    <row r="484" spans="1:13" s="77" customFormat="1" ht="19.5" customHeight="1">
      <c r="A484" s="119"/>
      <c r="B484" s="120"/>
      <c r="C484" s="121"/>
      <c r="D484" s="129">
        <v>6050</v>
      </c>
      <c r="E484" s="127" t="s">
        <v>35</v>
      </c>
      <c r="F484" s="128"/>
      <c r="G484" s="128"/>
      <c r="H484" s="128"/>
      <c r="I484" s="128"/>
      <c r="J484" s="92"/>
      <c r="K484" s="128">
        <v>897000</v>
      </c>
      <c r="L484" s="128">
        <v>6100</v>
      </c>
      <c r="M484" s="94">
        <f>L484/K484</f>
        <v>0.006800445930880713</v>
      </c>
    </row>
    <row r="485" spans="1:13" s="64" customFormat="1" ht="19.5" customHeight="1">
      <c r="A485" s="69"/>
      <c r="B485" s="70"/>
      <c r="C485" s="71">
        <v>90002</v>
      </c>
      <c r="D485" s="32"/>
      <c r="E485" s="14" t="s">
        <v>212</v>
      </c>
      <c r="F485" s="16">
        <f>SUM(F486)</f>
        <v>0</v>
      </c>
      <c r="G485" s="16"/>
      <c r="H485" s="16"/>
      <c r="I485" s="16">
        <f>SUM(I486)</f>
        <v>0</v>
      </c>
      <c r="J485" s="33"/>
      <c r="K485" s="18">
        <f>SUM(K486:K487)</f>
        <v>85000</v>
      </c>
      <c r="L485" s="18">
        <f>SUM(L486:L487)</f>
        <v>28066.7</v>
      </c>
      <c r="M485" s="20">
        <f>L485/K485</f>
        <v>0.3301964705882353</v>
      </c>
    </row>
    <row r="486" spans="1:13" s="64" customFormat="1" ht="19.5" customHeight="1">
      <c r="A486" s="66"/>
      <c r="B486" s="68"/>
      <c r="C486" s="65"/>
      <c r="D486" s="23">
        <v>4300</v>
      </c>
      <c r="E486" s="24" t="s">
        <v>285</v>
      </c>
      <c r="F486" s="26"/>
      <c r="G486" s="26"/>
      <c r="H486" s="26"/>
      <c r="I486" s="26"/>
      <c r="J486" s="34"/>
      <c r="K486" s="28">
        <v>75000</v>
      </c>
      <c r="L486" s="61">
        <v>28066.7</v>
      </c>
      <c r="M486" s="30"/>
    </row>
    <row r="487" spans="1:13" s="64" customFormat="1" ht="19.5" customHeight="1">
      <c r="A487" s="66"/>
      <c r="B487" s="68"/>
      <c r="C487" s="65"/>
      <c r="D487" s="23">
        <v>6060</v>
      </c>
      <c r="E487" s="24" t="s">
        <v>35</v>
      </c>
      <c r="F487" s="26"/>
      <c r="G487" s="26"/>
      <c r="H487" s="26"/>
      <c r="I487" s="26"/>
      <c r="J487" s="34"/>
      <c r="K487" s="28">
        <v>10000</v>
      </c>
      <c r="L487" s="61">
        <v>0</v>
      </c>
      <c r="M487" s="30">
        <f aca="true" t="shared" si="25" ref="M487:M499">L487/K487</f>
        <v>0</v>
      </c>
    </row>
    <row r="488" spans="1:13" s="64" customFormat="1" ht="19.5" customHeight="1">
      <c r="A488" s="66"/>
      <c r="B488" s="68"/>
      <c r="C488" s="71">
        <v>90003</v>
      </c>
      <c r="D488" s="32"/>
      <c r="E488" s="14" t="s">
        <v>238</v>
      </c>
      <c r="F488" s="26"/>
      <c r="G488" s="26"/>
      <c r="H488" s="26"/>
      <c r="I488" s="26"/>
      <c r="J488" s="34"/>
      <c r="K488" s="18">
        <f>SUM(K489:K490)</f>
        <v>400000</v>
      </c>
      <c r="L488" s="18">
        <f>SUM(L489:L490)</f>
        <v>204305.55</v>
      </c>
      <c r="M488" s="30">
        <f t="shared" si="25"/>
        <v>0.510763875</v>
      </c>
    </row>
    <row r="489" spans="1:13" s="64" customFormat="1" ht="19.5" customHeight="1">
      <c r="A489" s="66"/>
      <c r="B489" s="68"/>
      <c r="C489" s="71"/>
      <c r="D489" s="23">
        <v>4300</v>
      </c>
      <c r="E489" s="24" t="s">
        <v>27</v>
      </c>
      <c r="F489" s="26"/>
      <c r="G489" s="26"/>
      <c r="H489" s="26"/>
      <c r="I489" s="26"/>
      <c r="J489" s="34"/>
      <c r="K489" s="28">
        <v>399000</v>
      </c>
      <c r="L489" s="28">
        <v>204305.55</v>
      </c>
      <c r="M489" s="30">
        <f t="shared" si="25"/>
        <v>0.512043984962406</v>
      </c>
    </row>
    <row r="490" spans="1:13" s="64" customFormat="1" ht="19.5" customHeight="1">
      <c r="A490" s="66"/>
      <c r="B490" s="68"/>
      <c r="C490" s="65"/>
      <c r="D490" s="23">
        <v>4430</v>
      </c>
      <c r="E490" s="24" t="s">
        <v>40</v>
      </c>
      <c r="F490" s="26"/>
      <c r="G490" s="26"/>
      <c r="H490" s="26"/>
      <c r="I490" s="26"/>
      <c r="J490" s="34"/>
      <c r="K490" s="28">
        <v>1000</v>
      </c>
      <c r="L490" s="61">
        <v>0</v>
      </c>
      <c r="M490" s="30">
        <f t="shared" si="25"/>
        <v>0</v>
      </c>
    </row>
    <row r="491" spans="1:13" s="64" customFormat="1" ht="19.5" customHeight="1">
      <c r="A491" s="66"/>
      <c r="B491" s="68"/>
      <c r="C491" s="71">
        <v>90004</v>
      </c>
      <c r="D491" s="32"/>
      <c r="E491" s="14" t="s">
        <v>239</v>
      </c>
      <c r="F491" s="26"/>
      <c r="G491" s="26"/>
      <c r="H491" s="26"/>
      <c r="I491" s="26"/>
      <c r="J491" s="34"/>
      <c r="K491" s="18">
        <f>SUM(K492)</f>
        <v>500000</v>
      </c>
      <c r="L491" s="18">
        <f>SUM(L492)</f>
        <v>145282</v>
      </c>
      <c r="M491" s="20">
        <f t="shared" si="25"/>
        <v>0.290564</v>
      </c>
    </row>
    <row r="492" spans="1:13" s="64" customFormat="1" ht="19.5" customHeight="1">
      <c r="A492" s="66"/>
      <c r="B492" s="68"/>
      <c r="C492" s="65"/>
      <c r="D492" s="23">
        <v>4300</v>
      </c>
      <c r="E492" s="24" t="s">
        <v>27</v>
      </c>
      <c r="F492" s="26"/>
      <c r="G492" s="26"/>
      <c r="H492" s="26"/>
      <c r="I492" s="26"/>
      <c r="J492" s="34"/>
      <c r="K492" s="28">
        <v>500000</v>
      </c>
      <c r="L492" s="61">
        <v>145282</v>
      </c>
      <c r="M492" s="30">
        <f t="shared" si="25"/>
        <v>0.290564</v>
      </c>
    </row>
    <row r="493" spans="1:13" s="64" customFormat="1" ht="19.5" customHeight="1">
      <c r="A493" s="66"/>
      <c r="B493" s="68"/>
      <c r="C493" s="71">
        <v>90005</v>
      </c>
      <c r="D493" s="23"/>
      <c r="E493" s="14" t="s">
        <v>307</v>
      </c>
      <c r="F493" s="26"/>
      <c r="G493" s="26"/>
      <c r="H493" s="26"/>
      <c r="I493" s="26"/>
      <c r="J493" s="34"/>
      <c r="K493" s="18">
        <f>SUM(K494:K494)</f>
        <v>10000</v>
      </c>
      <c r="L493" s="18">
        <f>SUM(L494:L494)</f>
        <v>0</v>
      </c>
      <c r="M493" s="20">
        <f t="shared" si="25"/>
        <v>0</v>
      </c>
    </row>
    <row r="494" spans="1:13" s="64" customFormat="1" ht="19.5" customHeight="1">
      <c r="A494" s="66"/>
      <c r="B494" s="68"/>
      <c r="C494" s="65"/>
      <c r="D494" s="23">
        <v>4300</v>
      </c>
      <c r="E494" s="24" t="s">
        <v>27</v>
      </c>
      <c r="F494" s="26"/>
      <c r="G494" s="26"/>
      <c r="H494" s="26"/>
      <c r="I494" s="26"/>
      <c r="J494" s="34"/>
      <c r="K494" s="28">
        <v>10000</v>
      </c>
      <c r="L494" s="61">
        <v>0</v>
      </c>
      <c r="M494" s="30">
        <f t="shared" si="25"/>
        <v>0</v>
      </c>
    </row>
    <row r="495" spans="1:13" s="64" customFormat="1" ht="19.5" customHeight="1">
      <c r="A495" s="69"/>
      <c r="B495" s="70"/>
      <c r="C495" s="32">
        <v>90015</v>
      </c>
      <c r="D495" s="32"/>
      <c r="E495" s="14" t="s">
        <v>213</v>
      </c>
      <c r="F495" s="16">
        <f>SUM(F496:F498)</f>
        <v>0</v>
      </c>
      <c r="G495" s="16">
        <f>SUM(G496:G498)</f>
        <v>0</v>
      </c>
      <c r="H495" s="16"/>
      <c r="I495" s="16">
        <f>SUM(I496:I498)</f>
        <v>0</v>
      </c>
      <c r="J495" s="17"/>
      <c r="K495" s="60">
        <f>SUM(K496:K498)</f>
        <v>675000</v>
      </c>
      <c r="L495" s="19">
        <f>SUM(L496:L498)</f>
        <v>381586.04000000004</v>
      </c>
      <c r="M495" s="20">
        <f t="shared" si="25"/>
        <v>0.5653126518518519</v>
      </c>
    </row>
    <row r="496" spans="1:13" s="64" customFormat="1" ht="19.5" customHeight="1">
      <c r="A496" s="21"/>
      <c r="B496" s="68"/>
      <c r="C496" s="65"/>
      <c r="D496" s="23">
        <v>4260</v>
      </c>
      <c r="E496" s="24" t="s">
        <v>69</v>
      </c>
      <c r="F496" s="26"/>
      <c r="G496" s="26"/>
      <c r="H496" s="26"/>
      <c r="I496" s="26"/>
      <c r="J496" s="27"/>
      <c r="K496" s="59">
        <v>500000</v>
      </c>
      <c r="L496" s="61">
        <v>275767.32</v>
      </c>
      <c r="M496" s="30">
        <f t="shared" si="25"/>
        <v>0.55153464</v>
      </c>
    </row>
    <row r="497" spans="1:13" s="64" customFormat="1" ht="19.5" customHeight="1">
      <c r="A497" s="21"/>
      <c r="B497" s="68"/>
      <c r="C497" s="65"/>
      <c r="D497" s="23">
        <v>4270</v>
      </c>
      <c r="E497" s="24" t="s">
        <v>34</v>
      </c>
      <c r="F497" s="26"/>
      <c r="G497" s="26"/>
      <c r="H497" s="26"/>
      <c r="I497" s="26"/>
      <c r="J497" s="27"/>
      <c r="K497" s="59">
        <v>80000</v>
      </c>
      <c r="L497" s="61">
        <v>60922.72</v>
      </c>
      <c r="M497" s="30">
        <f>L497/K497</f>
        <v>0.761534</v>
      </c>
    </row>
    <row r="498" spans="1:13" s="64" customFormat="1" ht="19.5" customHeight="1">
      <c r="A498" s="66"/>
      <c r="B498" s="22"/>
      <c r="C498" s="65"/>
      <c r="D498" s="23">
        <v>6050</v>
      </c>
      <c r="E498" s="24" t="s">
        <v>35</v>
      </c>
      <c r="F498" s="26"/>
      <c r="G498" s="26"/>
      <c r="H498" s="26"/>
      <c r="I498" s="26"/>
      <c r="J498" s="27"/>
      <c r="K498" s="59">
        <v>95000</v>
      </c>
      <c r="L498" s="61">
        <v>44896</v>
      </c>
      <c r="M498" s="30">
        <f t="shared" si="25"/>
        <v>0.4725894736842105</v>
      </c>
    </row>
    <row r="499" spans="1:13" s="64" customFormat="1" ht="19.5" customHeight="1">
      <c r="A499" s="69"/>
      <c r="B499" s="70"/>
      <c r="C499" s="71">
        <v>90095</v>
      </c>
      <c r="D499" s="32"/>
      <c r="E499" s="14" t="s">
        <v>24</v>
      </c>
      <c r="F499" s="16">
        <f>SUM(F500:F520)</f>
        <v>259783</v>
      </c>
      <c r="G499" s="16">
        <f>SUM(G500:G520)</f>
        <v>0</v>
      </c>
      <c r="H499" s="16">
        <f>SUM(H500:H520)</f>
        <v>0</v>
      </c>
      <c r="I499" s="16">
        <f>SUM(I500:I520)</f>
        <v>72297.73</v>
      </c>
      <c r="J499" s="33">
        <f>I499/F499</f>
        <v>0.2783004661582936</v>
      </c>
      <c r="K499" s="60">
        <f>SUM(K501:K520)</f>
        <v>2507456</v>
      </c>
      <c r="L499" s="60">
        <f>SUM(L500:L520)</f>
        <v>938951.2900000002</v>
      </c>
      <c r="M499" s="20">
        <f t="shared" si="25"/>
        <v>0.37446371541514595</v>
      </c>
    </row>
    <row r="500" spans="1:13" s="64" customFormat="1" ht="19.5" customHeight="1">
      <c r="A500" s="66"/>
      <c r="B500" s="68"/>
      <c r="C500" s="65"/>
      <c r="D500" s="78" t="s">
        <v>61</v>
      </c>
      <c r="E500" s="24" t="s">
        <v>62</v>
      </c>
      <c r="F500" s="26">
        <v>259783</v>
      </c>
      <c r="G500" s="26"/>
      <c r="H500" s="26"/>
      <c r="I500" s="26">
        <v>72297.73</v>
      </c>
      <c r="J500" s="34">
        <f>I500/F500</f>
        <v>0.2783004661582936</v>
      </c>
      <c r="K500" s="59"/>
      <c r="L500" s="59"/>
      <c r="M500" s="20"/>
    </row>
    <row r="501" spans="1:13" s="64" customFormat="1" ht="19.5" customHeight="1">
      <c r="A501" s="66"/>
      <c r="B501" s="68"/>
      <c r="C501" s="65"/>
      <c r="D501" s="78" t="s">
        <v>169</v>
      </c>
      <c r="E501" s="24" t="s">
        <v>64</v>
      </c>
      <c r="F501" s="26"/>
      <c r="G501" s="26"/>
      <c r="H501" s="26"/>
      <c r="I501" s="26"/>
      <c r="J501" s="34"/>
      <c r="K501" s="59">
        <v>27911</v>
      </c>
      <c r="L501" s="59">
        <v>3772.76</v>
      </c>
      <c r="M501" s="30">
        <f aca="true" t="shared" si="26" ref="M501:M528">L501/K501</f>
        <v>0.13517107950270504</v>
      </c>
    </row>
    <row r="502" spans="1:13" s="64" customFormat="1" ht="19.5" customHeight="1">
      <c r="A502" s="66"/>
      <c r="B502" s="68"/>
      <c r="C502" s="65"/>
      <c r="D502" s="23">
        <v>4010</v>
      </c>
      <c r="E502" s="24" t="s">
        <v>65</v>
      </c>
      <c r="F502" s="26"/>
      <c r="G502" s="26"/>
      <c r="H502" s="26"/>
      <c r="I502" s="26"/>
      <c r="J502" s="27"/>
      <c r="K502" s="59">
        <v>646600</v>
      </c>
      <c r="L502" s="61">
        <v>256763.81</v>
      </c>
      <c r="M502" s="30">
        <f t="shared" si="26"/>
        <v>0.3970983761212496</v>
      </c>
    </row>
    <row r="503" spans="1:13" s="64" customFormat="1" ht="19.5" customHeight="1">
      <c r="A503" s="66"/>
      <c r="B503" s="68"/>
      <c r="C503" s="65"/>
      <c r="D503" s="23">
        <v>4040</v>
      </c>
      <c r="E503" s="24" t="s">
        <v>66</v>
      </c>
      <c r="F503" s="26"/>
      <c r="G503" s="26"/>
      <c r="H503" s="26"/>
      <c r="I503" s="26"/>
      <c r="J503" s="27"/>
      <c r="K503" s="59">
        <v>25345</v>
      </c>
      <c r="L503" s="61">
        <v>25344.82</v>
      </c>
      <c r="M503" s="30">
        <f t="shared" si="26"/>
        <v>0.9999928980074966</v>
      </c>
    </row>
    <row r="504" spans="1:13" s="64" customFormat="1" ht="19.5" customHeight="1">
      <c r="A504" s="66"/>
      <c r="B504" s="68"/>
      <c r="C504" s="65"/>
      <c r="D504" s="23">
        <v>4110</v>
      </c>
      <c r="E504" s="24" t="s">
        <v>67</v>
      </c>
      <c r="F504" s="26"/>
      <c r="G504" s="26"/>
      <c r="H504" s="26"/>
      <c r="I504" s="26"/>
      <c r="J504" s="27"/>
      <c r="K504" s="59">
        <v>102700</v>
      </c>
      <c r="L504" s="61">
        <v>45956.91</v>
      </c>
      <c r="M504" s="30">
        <f t="shared" si="26"/>
        <v>0.44748695228821816</v>
      </c>
    </row>
    <row r="505" spans="1:13" s="64" customFormat="1" ht="19.5" customHeight="1">
      <c r="A505" s="66"/>
      <c r="B505" s="68"/>
      <c r="C505" s="65"/>
      <c r="D505" s="23">
        <v>4120</v>
      </c>
      <c r="E505" s="24" t="s">
        <v>68</v>
      </c>
      <c r="F505" s="26"/>
      <c r="G505" s="26"/>
      <c r="H505" s="26"/>
      <c r="I505" s="26"/>
      <c r="J505" s="27"/>
      <c r="K505" s="59">
        <v>16500</v>
      </c>
      <c r="L505" s="61">
        <v>6632.07</v>
      </c>
      <c r="M505" s="30">
        <f t="shared" si="26"/>
        <v>0.40194363636363634</v>
      </c>
    </row>
    <row r="506" spans="1:13" s="64" customFormat="1" ht="19.5" customHeight="1">
      <c r="A506" s="66"/>
      <c r="B506" s="68"/>
      <c r="C506" s="65"/>
      <c r="D506" s="23">
        <v>4160</v>
      </c>
      <c r="E506" s="24" t="s">
        <v>306</v>
      </c>
      <c r="F506" s="26"/>
      <c r="G506" s="26"/>
      <c r="H506" s="26"/>
      <c r="I506" s="26"/>
      <c r="J506" s="27"/>
      <c r="K506" s="59">
        <v>500000</v>
      </c>
      <c r="L506" s="61">
        <v>500000</v>
      </c>
      <c r="M506" s="30">
        <f t="shared" si="26"/>
        <v>1</v>
      </c>
    </row>
    <row r="507" spans="1:13" s="64" customFormat="1" ht="19.5" customHeight="1">
      <c r="A507" s="66"/>
      <c r="B507" s="68"/>
      <c r="C507" s="65"/>
      <c r="D507" s="23">
        <v>4170</v>
      </c>
      <c r="E507" s="45" t="s">
        <v>32</v>
      </c>
      <c r="F507" s="26"/>
      <c r="G507" s="26"/>
      <c r="H507" s="26"/>
      <c r="I507" s="26"/>
      <c r="J507" s="27"/>
      <c r="K507" s="59">
        <v>10000</v>
      </c>
      <c r="L507" s="61">
        <v>250</v>
      </c>
      <c r="M507" s="30">
        <f t="shared" si="26"/>
        <v>0.025</v>
      </c>
    </row>
    <row r="508" spans="1:13" s="8" customFormat="1" ht="19.5" customHeight="1">
      <c r="A508" s="66"/>
      <c r="B508" s="68"/>
      <c r="C508" s="65"/>
      <c r="D508" s="23">
        <v>4210</v>
      </c>
      <c r="E508" s="24" t="s">
        <v>33</v>
      </c>
      <c r="F508" s="26"/>
      <c r="G508" s="26"/>
      <c r="H508" s="26"/>
      <c r="I508" s="26"/>
      <c r="J508" s="27"/>
      <c r="K508" s="59">
        <v>45000</v>
      </c>
      <c r="L508" s="61">
        <v>7630.88</v>
      </c>
      <c r="M508" s="30">
        <f t="shared" si="26"/>
        <v>0.16957511111111112</v>
      </c>
    </row>
    <row r="509" spans="1:13" s="64" customFormat="1" ht="19.5" customHeight="1">
      <c r="A509" s="66"/>
      <c r="B509" s="68"/>
      <c r="C509" s="65"/>
      <c r="D509" s="65">
        <v>4260</v>
      </c>
      <c r="E509" s="24" t="s">
        <v>69</v>
      </c>
      <c r="F509" s="26"/>
      <c r="G509" s="26"/>
      <c r="H509" s="26"/>
      <c r="I509" s="26"/>
      <c r="J509" s="27"/>
      <c r="K509" s="28">
        <v>6500</v>
      </c>
      <c r="L509" s="61">
        <v>25.79</v>
      </c>
      <c r="M509" s="30">
        <f t="shared" si="26"/>
        <v>0.0039676923076923075</v>
      </c>
    </row>
    <row r="510" spans="1:13" s="8" customFormat="1" ht="19.5" customHeight="1">
      <c r="A510" s="66"/>
      <c r="B510" s="68"/>
      <c r="C510" s="65"/>
      <c r="D510" s="65">
        <v>4270</v>
      </c>
      <c r="E510" s="24" t="s">
        <v>34</v>
      </c>
      <c r="F510" s="26"/>
      <c r="G510" s="26"/>
      <c r="H510" s="26"/>
      <c r="I510" s="26"/>
      <c r="J510" s="27"/>
      <c r="K510" s="59">
        <v>90000</v>
      </c>
      <c r="L510" s="61">
        <v>0</v>
      </c>
      <c r="M510" s="30">
        <f t="shared" si="26"/>
        <v>0</v>
      </c>
    </row>
    <row r="511" spans="1:13" s="8" customFormat="1" ht="19.5" customHeight="1">
      <c r="A511" s="66"/>
      <c r="B511" s="68"/>
      <c r="C511" s="65"/>
      <c r="D511" s="65">
        <v>4280</v>
      </c>
      <c r="E511" s="24" t="s">
        <v>70</v>
      </c>
      <c r="F511" s="26"/>
      <c r="G511" s="26"/>
      <c r="H511" s="26"/>
      <c r="I511" s="26"/>
      <c r="J511" s="27"/>
      <c r="K511" s="59">
        <v>3000</v>
      </c>
      <c r="L511" s="61">
        <v>1145</v>
      </c>
      <c r="M511" s="30">
        <f t="shared" si="26"/>
        <v>0.38166666666666665</v>
      </c>
    </row>
    <row r="512" spans="1:13" s="8" customFormat="1" ht="19.5" customHeight="1">
      <c r="A512" s="66"/>
      <c r="B512" s="68"/>
      <c r="C512" s="65"/>
      <c r="D512" s="23">
        <v>4300</v>
      </c>
      <c r="E512" s="24" t="s">
        <v>27</v>
      </c>
      <c r="F512" s="26"/>
      <c r="G512" s="26"/>
      <c r="H512" s="26"/>
      <c r="I512" s="26"/>
      <c r="J512" s="27"/>
      <c r="K512" s="59">
        <v>79600</v>
      </c>
      <c r="L512" s="29">
        <v>42932.25</v>
      </c>
      <c r="M512" s="30">
        <f t="shared" si="26"/>
        <v>0.5393498743718593</v>
      </c>
    </row>
    <row r="513" spans="1:13" s="8" customFormat="1" ht="26.25" customHeight="1">
      <c r="A513" s="66"/>
      <c r="B513" s="68"/>
      <c r="C513" s="65"/>
      <c r="D513" s="23">
        <v>4360</v>
      </c>
      <c r="E513" s="45" t="s">
        <v>75</v>
      </c>
      <c r="F513" s="26"/>
      <c r="G513" s="26"/>
      <c r="H513" s="26"/>
      <c r="I513" s="26"/>
      <c r="J513" s="27"/>
      <c r="K513" s="59">
        <v>900</v>
      </c>
      <c r="L513" s="29">
        <v>366</v>
      </c>
      <c r="M513" s="30">
        <f t="shared" si="26"/>
        <v>0.4066666666666667</v>
      </c>
    </row>
    <row r="514" spans="1:13" s="8" customFormat="1" ht="19.5" customHeight="1">
      <c r="A514" s="66"/>
      <c r="B514" s="68"/>
      <c r="C514" s="65"/>
      <c r="D514" s="23">
        <v>4410</v>
      </c>
      <c r="E514" s="24" t="s">
        <v>79</v>
      </c>
      <c r="F514" s="26"/>
      <c r="G514" s="26"/>
      <c r="H514" s="26"/>
      <c r="I514" s="26"/>
      <c r="J514" s="27"/>
      <c r="K514" s="59">
        <v>200</v>
      </c>
      <c r="L514" s="29">
        <v>0</v>
      </c>
      <c r="M514" s="30">
        <f t="shared" si="26"/>
        <v>0</v>
      </c>
    </row>
    <row r="515" spans="1:13" s="8" customFormat="1" ht="19.5" customHeight="1">
      <c r="A515" s="21"/>
      <c r="B515" s="68"/>
      <c r="C515" s="23"/>
      <c r="D515" s="67" t="s">
        <v>56</v>
      </c>
      <c r="E515" s="24" t="s">
        <v>40</v>
      </c>
      <c r="F515" s="26"/>
      <c r="G515" s="26"/>
      <c r="H515" s="26"/>
      <c r="I515" s="26"/>
      <c r="J515" s="27"/>
      <c r="K515" s="59">
        <v>200</v>
      </c>
      <c r="L515" s="61">
        <v>0</v>
      </c>
      <c r="M515" s="30">
        <f t="shared" si="26"/>
        <v>0</v>
      </c>
    </row>
    <row r="516" spans="1:13" s="8" customFormat="1" ht="26.25" customHeight="1">
      <c r="A516" s="21"/>
      <c r="B516" s="22"/>
      <c r="C516" s="65"/>
      <c r="D516" s="23">
        <v>4440</v>
      </c>
      <c r="E516" s="24" t="s">
        <v>81</v>
      </c>
      <c r="F516" s="26"/>
      <c r="G516" s="26"/>
      <c r="H516" s="26"/>
      <c r="I516" s="26"/>
      <c r="J516" s="27"/>
      <c r="K516" s="59">
        <v>43000</v>
      </c>
      <c r="L516" s="29">
        <v>25575</v>
      </c>
      <c r="M516" s="30">
        <f t="shared" si="26"/>
        <v>0.5947674418604652</v>
      </c>
    </row>
    <row r="517" spans="1:13" s="8" customFormat="1" ht="54" customHeight="1">
      <c r="A517" s="21"/>
      <c r="B517" s="22"/>
      <c r="C517" s="65"/>
      <c r="D517" s="23">
        <v>6010</v>
      </c>
      <c r="E517" s="24" t="s">
        <v>240</v>
      </c>
      <c r="F517" s="26"/>
      <c r="G517" s="26"/>
      <c r="H517" s="26"/>
      <c r="I517" s="26"/>
      <c r="J517" s="27"/>
      <c r="K517" s="59">
        <v>0</v>
      </c>
      <c r="L517" s="29">
        <v>0</v>
      </c>
      <c r="M517" s="30"/>
    </row>
    <row r="518" spans="1:13" s="8" customFormat="1" ht="21" customHeight="1">
      <c r="A518" s="21"/>
      <c r="B518" s="22"/>
      <c r="C518" s="65"/>
      <c r="D518" s="23">
        <v>6050</v>
      </c>
      <c r="E518" s="24" t="s">
        <v>35</v>
      </c>
      <c r="F518" s="26"/>
      <c r="G518" s="26"/>
      <c r="H518" s="26"/>
      <c r="I518" s="26"/>
      <c r="J518" s="27"/>
      <c r="K518" s="59">
        <v>110000</v>
      </c>
      <c r="L518" s="29">
        <v>3036</v>
      </c>
      <c r="M518" s="30">
        <f>L518/K518</f>
        <v>0.0276</v>
      </c>
    </row>
    <row r="519" spans="1:13" s="8" customFormat="1" ht="16.5" customHeight="1">
      <c r="A519" s="21"/>
      <c r="B519" s="22"/>
      <c r="C519" s="65"/>
      <c r="D519" s="23">
        <v>6059</v>
      </c>
      <c r="E519" s="24" t="s">
        <v>35</v>
      </c>
      <c r="F519" s="26"/>
      <c r="G519" s="26"/>
      <c r="H519" s="26"/>
      <c r="I519" s="26"/>
      <c r="J519" s="27"/>
      <c r="K519" s="59">
        <v>100000</v>
      </c>
      <c r="L519" s="29">
        <v>19520</v>
      </c>
      <c r="M519" s="30">
        <f>L519/K519</f>
        <v>0.1952</v>
      </c>
    </row>
    <row r="520" spans="1:13" s="8" customFormat="1" ht="27.75" customHeight="1">
      <c r="A520" s="21"/>
      <c r="B520" s="22"/>
      <c r="C520" s="65"/>
      <c r="D520" s="23">
        <v>6210</v>
      </c>
      <c r="E520" s="24" t="s">
        <v>303</v>
      </c>
      <c r="F520" s="26"/>
      <c r="G520" s="26"/>
      <c r="H520" s="26"/>
      <c r="I520" s="26"/>
      <c r="J520" s="27"/>
      <c r="K520" s="59">
        <v>700000</v>
      </c>
      <c r="L520" s="29">
        <v>0</v>
      </c>
      <c r="M520" s="30">
        <f t="shared" si="26"/>
        <v>0</v>
      </c>
    </row>
    <row r="521" spans="1:13" s="49" customFormat="1" ht="37.5" customHeight="1">
      <c r="A521" s="143" t="s">
        <v>256</v>
      </c>
      <c r="B521" s="114">
        <v>921</v>
      </c>
      <c r="C521" s="114"/>
      <c r="D521" s="144"/>
      <c r="E521" s="110" t="s">
        <v>214</v>
      </c>
      <c r="F521" s="117">
        <f>SUM(F524+F526)</f>
        <v>0</v>
      </c>
      <c r="G521" s="117" t="e">
        <f>SUM(G524+#REF!)</f>
        <v>#REF!</v>
      </c>
      <c r="H521" s="117" t="e">
        <f>SUM(H524+#REF!)</f>
        <v>#DIV/0!</v>
      </c>
      <c r="I521" s="117">
        <f>SUM(I524)</f>
        <v>0</v>
      </c>
      <c r="J521" s="112"/>
      <c r="K521" s="117">
        <f>SUM(K522+K524+K526)</f>
        <v>1177000</v>
      </c>
      <c r="L521" s="117">
        <f>SUM(L522+L524+L526)</f>
        <v>713000</v>
      </c>
      <c r="M521" s="113">
        <f t="shared" si="26"/>
        <v>0.6057774001699235</v>
      </c>
    </row>
    <row r="522" spans="1:13" s="49" customFormat="1" ht="19.5" customHeight="1">
      <c r="A522" s="202"/>
      <c r="B522" s="182"/>
      <c r="C522" s="184">
        <v>92105</v>
      </c>
      <c r="D522" s="203"/>
      <c r="E522" s="175" t="s">
        <v>304</v>
      </c>
      <c r="F522" s="194"/>
      <c r="G522" s="194"/>
      <c r="H522" s="194"/>
      <c r="I522" s="194"/>
      <c r="J522" s="172"/>
      <c r="K522" s="194">
        <f>SUM(K523)</f>
        <v>3000</v>
      </c>
      <c r="L522" s="194">
        <f>SUM(L523)</f>
        <v>0</v>
      </c>
      <c r="M522" s="20">
        <f t="shared" si="26"/>
        <v>0</v>
      </c>
    </row>
    <row r="523" spans="1:13" s="49" customFormat="1" ht="35.25" customHeight="1">
      <c r="A523" s="202"/>
      <c r="B523" s="182"/>
      <c r="C523" s="182"/>
      <c r="D523" s="204">
        <v>2820</v>
      </c>
      <c r="E523" s="213" t="s">
        <v>310</v>
      </c>
      <c r="F523" s="194"/>
      <c r="G523" s="194"/>
      <c r="H523" s="194"/>
      <c r="I523" s="194"/>
      <c r="J523" s="172"/>
      <c r="K523" s="205">
        <v>3000</v>
      </c>
      <c r="L523" s="205">
        <v>0</v>
      </c>
      <c r="M523" s="30">
        <f t="shared" si="26"/>
        <v>0</v>
      </c>
    </row>
    <row r="524" spans="1:13" s="8" customFormat="1" ht="30" customHeight="1">
      <c r="A524" s="10"/>
      <c r="B524" s="70"/>
      <c r="C524" s="32">
        <v>92109</v>
      </c>
      <c r="D524" s="71"/>
      <c r="E524" s="14" t="s">
        <v>215</v>
      </c>
      <c r="F524" s="16">
        <f>SUM(F525:F525)</f>
        <v>0</v>
      </c>
      <c r="G524" s="16">
        <f>SUM(G525:G525)</f>
        <v>0</v>
      </c>
      <c r="H524" s="16" t="e">
        <f>G524/F524</f>
        <v>#DIV/0!</v>
      </c>
      <c r="I524" s="16">
        <f>SUM(I525:I525)</f>
        <v>0</v>
      </c>
      <c r="J524" s="33"/>
      <c r="K524" s="60">
        <f>SUM(K525:K525)</f>
        <v>910000</v>
      </c>
      <c r="L524" s="60">
        <f>SUM(L525:L525)</f>
        <v>520000</v>
      </c>
      <c r="M524" s="20">
        <f t="shared" si="26"/>
        <v>0.5714285714285714</v>
      </c>
    </row>
    <row r="525" spans="1:13" s="8" customFormat="1" ht="28.5" customHeight="1">
      <c r="A525" s="66"/>
      <c r="B525" s="37"/>
      <c r="C525" s="65"/>
      <c r="D525" s="23">
        <v>2480</v>
      </c>
      <c r="E525" s="24" t="s">
        <v>241</v>
      </c>
      <c r="F525" s="26"/>
      <c r="G525" s="26"/>
      <c r="H525" s="26"/>
      <c r="I525" s="26"/>
      <c r="J525" s="27"/>
      <c r="K525" s="61">
        <v>910000</v>
      </c>
      <c r="L525" s="61">
        <v>520000</v>
      </c>
      <c r="M525" s="30">
        <f t="shared" si="26"/>
        <v>0.5714285714285714</v>
      </c>
    </row>
    <row r="526" spans="1:13" s="8" customFormat="1" ht="28.5" customHeight="1">
      <c r="A526" s="66"/>
      <c r="B526" s="37"/>
      <c r="C526" s="71">
        <v>92116</v>
      </c>
      <c r="D526" s="32"/>
      <c r="E526" s="14" t="s">
        <v>242</v>
      </c>
      <c r="F526" s="16"/>
      <c r="G526" s="16"/>
      <c r="H526" s="16"/>
      <c r="I526" s="16"/>
      <c r="J526" s="17"/>
      <c r="K526" s="72">
        <f>SUM(K527)</f>
        <v>264000</v>
      </c>
      <c r="L526" s="72">
        <f>SUM(L527)</f>
        <v>193000</v>
      </c>
      <c r="M526" s="30">
        <f t="shared" si="26"/>
        <v>0.7310606060606061</v>
      </c>
    </row>
    <row r="527" spans="1:13" s="8" customFormat="1" ht="28.5" customHeight="1">
      <c r="A527" s="66"/>
      <c r="B527" s="37"/>
      <c r="C527" s="65"/>
      <c r="D527" s="23">
        <v>2480</v>
      </c>
      <c r="E527" s="24" t="s">
        <v>241</v>
      </c>
      <c r="F527" s="26"/>
      <c r="G527" s="26"/>
      <c r="H527" s="26"/>
      <c r="I527" s="26"/>
      <c r="J527" s="27"/>
      <c r="K527" s="61">
        <v>264000</v>
      </c>
      <c r="L527" s="61">
        <v>193000</v>
      </c>
      <c r="M527" s="30">
        <f t="shared" si="26"/>
        <v>0.7310606060606061</v>
      </c>
    </row>
    <row r="528" spans="1:13" s="49" customFormat="1" ht="34.5" customHeight="1">
      <c r="A528" s="143" t="s">
        <v>257</v>
      </c>
      <c r="B528" s="144">
        <v>926</v>
      </c>
      <c r="C528" s="144"/>
      <c r="D528" s="114"/>
      <c r="E528" s="110" t="s">
        <v>216</v>
      </c>
      <c r="F528" s="117">
        <f>SUM(F552+F529)</f>
        <v>600000</v>
      </c>
      <c r="G528" s="117">
        <f>SUM(G552+G529)</f>
        <v>0</v>
      </c>
      <c r="H528" s="117">
        <f>SUM(H552+H529)</f>
        <v>0</v>
      </c>
      <c r="I528" s="117">
        <f>SUM(I552+I529)</f>
        <v>55939.1</v>
      </c>
      <c r="J528" s="118">
        <f>I528/F528</f>
        <v>0.09323183333333333</v>
      </c>
      <c r="K528" s="134">
        <f>SUM(K552+K529)</f>
        <v>1690000</v>
      </c>
      <c r="L528" s="134">
        <f>SUM(L552+L529)</f>
        <v>684527.8200000001</v>
      </c>
      <c r="M528" s="146">
        <f t="shared" si="26"/>
        <v>0.40504604733727817</v>
      </c>
    </row>
    <row r="529" spans="1:13" s="49" customFormat="1" ht="34.5" customHeight="1">
      <c r="A529" s="69"/>
      <c r="B529" s="70"/>
      <c r="C529" s="71">
        <v>92604</v>
      </c>
      <c r="D529" s="32"/>
      <c r="E529" s="95" t="s">
        <v>243</v>
      </c>
      <c r="F529" s="153">
        <f>SUM(F530)</f>
        <v>600000</v>
      </c>
      <c r="G529" s="153">
        <f>SUM(G530)</f>
        <v>0</v>
      </c>
      <c r="H529" s="153">
        <f>SUM(H530)</f>
        <v>0</v>
      </c>
      <c r="I529" s="153">
        <f>SUM(I530)</f>
        <v>55939.1</v>
      </c>
      <c r="J529" s="33">
        <f>I529/F529</f>
        <v>0.09323183333333333</v>
      </c>
      <c r="K529" s="154">
        <f>SUM(K531:K551)</f>
        <v>1500000</v>
      </c>
      <c r="L529" s="154">
        <f>SUM(L531:L551)</f>
        <v>530527.8200000001</v>
      </c>
      <c r="M529" s="94">
        <f aca="true" t="shared" si="27" ref="M529:M551">L529/K529</f>
        <v>0.35368521333333336</v>
      </c>
    </row>
    <row r="530" spans="1:13" s="49" customFormat="1" ht="23.25" customHeight="1">
      <c r="A530" s="69"/>
      <c r="B530" s="70"/>
      <c r="C530" s="70"/>
      <c r="D530" s="87" t="s">
        <v>59</v>
      </c>
      <c r="E530" s="90" t="s">
        <v>60</v>
      </c>
      <c r="F530" s="130">
        <v>600000</v>
      </c>
      <c r="G530" s="130"/>
      <c r="H530" s="130"/>
      <c r="I530" s="130">
        <v>55939.1</v>
      </c>
      <c r="J530" s="34">
        <f>I530/F530</f>
        <v>0.09323183333333333</v>
      </c>
      <c r="K530" s="132"/>
      <c r="L530" s="132"/>
      <c r="M530" s="30"/>
    </row>
    <row r="531" spans="1:13" s="49" customFormat="1" ht="23.25" customHeight="1">
      <c r="A531" s="69"/>
      <c r="B531" s="70"/>
      <c r="C531" s="70"/>
      <c r="D531" s="87">
        <v>3020</v>
      </c>
      <c r="E531" s="24" t="s">
        <v>64</v>
      </c>
      <c r="F531" s="130"/>
      <c r="G531" s="130"/>
      <c r="H531" s="130"/>
      <c r="I531" s="130"/>
      <c r="J531" s="131"/>
      <c r="K531" s="132">
        <v>4480</v>
      </c>
      <c r="L531" s="132">
        <v>953</v>
      </c>
      <c r="M531" s="30">
        <f t="shared" si="27"/>
        <v>0.21272321428571428</v>
      </c>
    </row>
    <row r="532" spans="1:13" s="49" customFormat="1" ht="23.25" customHeight="1">
      <c r="A532" s="69"/>
      <c r="B532" s="70"/>
      <c r="C532" s="70"/>
      <c r="D532" s="87">
        <v>4010</v>
      </c>
      <c r="E532" s="90" t="s">
        <v>65</v>
      </c>
      <c r="F532" s="130"/>
      <c r="G532" s="130"/>
      <c r="H532" s="130"/>
      <c r="I532" s="130"/>
      <c r="J532" s="131"/>
      <c r="K532" s="132">
        <v>275573</v>
      </c>
      <c r="L532" s="132">
        <v>128449.42</v>
      </c>
      <c r="M532" s="30">
        <f t="shared" si="27"/>
        <v>0.46611758045962415</v>
      </c>
    </row>
    <row r="533" spans="1:13" s="49" customFormat="1" ht="23.25" customHeight="1">
      <c r="A533" s="69"/>
      <c r="B533" s="70"/>
      <c r="C533" s="70"/>
      <c r="D533" s="87">
        <v>4040</v>
      </c>
      <c r="E533" s="90" t="s">
        <v>66</v>
      </c>
      <c r="F533" s="130"/>
      <c r="G533" s="130"/>
      <c r="H533" s="130"/>
      <c r="I533" s="130"/>
      <c r="J533" s="131"/>
      <c r="K533" s="132">
        <v>20227</v>
      </c>
      <c r="L533" s="132">
        <v>19409.86</v>
      </c>
      <c r="M533" s="30">
        <f t="shared" si="27"/>
        <v>0.9596015227171603</v>
      </c>
    </row>
    <row r="534" spans="1:13" s="49" customFormat="1" ht="23.25" customHeight="1">
      <c r="A534" s="69"/>
      <c r="B534" s="70"/>
      <c r="C534" s="70"/>
      <c r="D534" s="87">
        <v>4110</v>
      </c>
      <c r="E534" s="90" t="s">
        <v>67</v>
      </c>
      <c r="F534" s="130"/>
      <c r="G534" s="130"/>
      <c r="H534" s="130"/>
      <c r="I534" s="130"/>
      <c r="J534" s="131"/>
      <c r="K534" s="132">
        <v>47328</v>
      </c>
      <c r="L534" s="132">
        <v>21093.83</v>
      </c>
      <c r="M534" s="30">
        <f t="shared" si="27"/>
        <v>0.4456945148749155</v>
      </c>
    </row>
    <row r="535" spans="1:13" s="49" customFormat="1" ht="23.25" customHeight="1">
      <c r="A535" s="69"/>
      <c r="B535" s="70"/>
      <c r="C535" s="70"/>
      <c r="D535" s="87">
        <v>4120</v>
      </c>
      <c r="E535" s="90" t="s">
        <v>68</v>
      </c>
      <c r="F535" s="130"/>
      <c r="G535" s="130"/>
      <c r="H535" s="130"/>
      <c r="I535" s="130"/>
      <c r="J535" s="131"/>
      <c r="K535" s="132">
        <v>7248</v>
      </c>
      <c r="L535" s="132">
        <v>3209.99</v>
      </c>
      <c r="M535" s="30">
        <f t="shared" si="27"/>
        <v>0.4428794150110375</v>
      </c>
    </row>
    <row r="536" spans="1:13" s="49" customFormat="1" ht="23.25" customHeight="1">
      <c r="A536" s="69"/>
      <c r="B536" s="70"/>
      <c r="C536" s="70"/>
      <c r="D536" s="87">
        <v>4170</v>
      </c>
      <c r="E536" s="90" t="s">
        <v>32</v>
      </c>
      <c r="F536" s="130"/>
      <c r="G536" s="130"/>
      <c r="H536" s="130"/>
      <c r="I536" s="130"/>
      <c r="J536" s="131"/>
      <c r="K536" s="132">
        <v>27000</v>
      </c>
      <c r="L536" s="132">
        <v>12467.03</v>
      </c>
      <c r="M536" s="30">
        <f t="shared" si="27"/>
        <v>0.4617418518518519</v>
      </c>
    </row>
    <row r="537" spans="1:13" s="49" customFormat="1" ht="23.25" customHeight="1">
      <c r="A537" s="69"/>
      <c r="B537" s="70"/>
      <c r="C537" s="70"/>
      <c r="D537" s="87">
        <v>4210</v>
      </c>
      <c r="E537" s="90" t="s">
        <v>33</v>
      </c>
      <c r="F537" s="130"/>
      <c r="G537" s="130"/>
      <c r="H537" s="130"/>
      <c r="I537" s="130"/>
      <c r="J537" s="131"/>
      <c r="K537" s="132">
        <v>151000</v>
      </c>
      <c r="L537" s="132">
        <v>54336.71</v>
      </c>
      <c r="M537" s="30">
        <f t="shared" si="27"/>
        <v>0.35984576158940396</v>
      </c>
    </row>
    <row r="538" spans="1:13" s="49" customFormat="1" ht="23.25" customHeight="1">
      <c r="A538" s="69"/>
      <c r="B538" s="70"/>
      <c r="C538" s="70"/>
      <c r="D538" s="87">
        <v>4260</v>
      </c>
      <c r="E538" s="90" t="s">
        <v>69</v>
      </c>
      <c r="F538" s="130"/>
      <c r="G538" s="130"/>
      <c r="H538" s="130"/>
      <c r="I538" s="130"/>
      <c r="J538" s="131"/>
      <c r="K538" s="132">
        <v>593000</v>
      </c>
      <c r="L538" s="132">
        <v>123695.61</v>
      </c>
      <c r="M538" s="30">
        <f t="shared" si="27"/>
        <v>0.20859293423271502</v>
      </c>
    </row>
    <row r="539" spans="1:13" s="49" customFormat="1" ht="23.25" customHeight="1">
      <c r="A539" s="69"/>
      <c r="B539" s="70"/>
      <c r="C539" s="70"/>
      <c r="D539" s="87">
        <v>4270</v>
      </c>
      <c r="E539" s="90" t="s">
        <v>34</v>
      </c>
      <c r="F539" s="130"/>
      <c r="G539" s="130"/>
      <c r="H539" s="130"/>
      <c r="I539" s="130"/>
      <c r="J539" s="131"/>
      <c r="K539" s="132">
        <v>91410</v>
      </c>
      <c r="L539" s="132">
        <v>66665.55</v>
      </c>
      <c r="M539" s="30">
        <f t="shared" si="27"/>
        <v>0.7293025927141451</v>
      </c>
    </row>
    <row r="540" spans="1:13" s="49" customFormat="1" ht="23.25" customHeight="1">
      <c r="A540" s="69"/>
      <c r="B540" s="70"/>
      <c r="C540" s="70"/>
      <c r="D540" s="87">
        <v>4280</v>
      </c>
      <c r="E540" s="90" t="s">
        <v>70</v>
      </c>
      <c r="F540" s="130"/>
      <c r="G540" s="130"/>
      <c r="H540" s="130"/>
      <c r="I540" s="130"/>
      <c r="J540" s="131"/>
      <c r="K540" s="132">
        <v>1230</v>
      </c>
      <c r="L540" s="132">
        <v>575</v>
      </c>
      <c r="M540" s="30">
        <f t="shared" si="27"/>
        <v>0.46747967479674796</v>
      </c>
    </row>
    <row r="541" spans="1:13" s="49" customFormat="1" ht="23.25" customHeight="1">
      <c r="A541" s="69"/>
      <c r="B541" s="70"/>
      <c r="C541" s="70"/>
      <c r="D541" s="87">
        <v>4300</v>
      </c>
      <c r="E541" s="90" t="s">
        <v>27</v>
      </c>
      <c r="F541" s="130"/>
      <c r="G541" s="130"/>
      <c r="H541" s="130"/>
      <c r="I541" s="130"/>
      <c r="J541" s="131"/>
      <c r="K541" s="132">
        <v>210904</v>
      </c>
      <c r="L541" s="132">
        <v>48060.05</v>
      </c>
      <c r="M541" s="30">
        <f t="shared" si="27"/>
        <v>0.22787642718962184</v>
      </c>
    </row>
    <row r="542" spans="1:13" s="49" customFormat="1" ht="23.25" customHeight="1">
      <c r="A542" s="69"/>
      <c r="B542" s="70"/>
      <c r="C542" s="70"/>
      <c r="D542" s="87">
        <v>4350</v>
      </c>
      <c r="E542" s="90" t="s">
        <v>182</v>
      </c>
      <c r="F542" s="130"/>
      <c r="G542" s="130"/>
      <c r="H542" s="130"/>
      <c r="I542" s="130"/>
      <c r="J542" s="131"/>
      <c r="K542" s="132">
        <v>2100</v>
      </c>
      <c r="L542" s="132">
        <v>1006.5</v>
      </c>
      <c r="M542" s="30">
        <f t="shared" si="27"/>
        <v>0.47928571428571426</v>
      </c>
    </row>
    <row r="543" spans="1:13" s="49" customFormat="1" ht="27" customHeight="1">
      <c r="A543" s="69"/>
      <c r="B543" s="70"/>
      <c r="C543" s="70"/>
      <c r="D543" s="87">
        <v>4360</v>
      </c>
      <c r="E543" s="133" t="s">
        <v>75</v>
      </c>
      <c r="F543" s="130"/>
      <c r="G543" s="130"/>
      <c r="H543" s="130"/>
      <c r="I543" s="130"/>
      <c r="J543" s="131"/>
      <c r="K543" s="132">
        <v>4300</v>
      </c>
      <c r="L543" s="132">
        <v>1739.39</v>
      </c>
      <c r="M543" s="30">
        <f t="shared" si="27"/>
        <v>0.4045093023255814</v>
      </c>
    </row>
    <row r="544" spans="1:13" s="49" customFormat="1" ht="30.75" customHeight="1">
      <c r="A544" s="69"/>
      <c r="B544" s="70"/>
      <c r="C544" s="70"/>
      <c r="D544" s="87">
        <v>4370</v>
      </c>
      <c r="E544" s="90" t="s">
        <v>244</v>
      </c>
      <c r="F544" s="130"/>
      <c r="G544" s="130"/>
      <c r="H544" s="130"/>
      <c r="I544" s="130"/>
      <c r="J544" s="131"/>
      <c r="K544" s="132">
        <v>2300</v>
      </c>
      <c r="L544" s="132">
        <v>872.51</v>
      </c>
      <c r="M544" s="30">
        <f t="shared" si="27"/>
        <v>0.3793521739130435</v>
      </c>
    </row>
    <row r="545" spans="1:13" s="49" customFormat="1" ht="21.75" customHeight="1">
      <c r="A545" s="69"/>
      <c r="B545" s="70"/>
      <c r="C545" s="70"/>
      <c r="D545" s="87">
        <v>4410</v>
      </c>
      <c r="E545" s="90" t="s">
        <v>305</v>
      </c>
      <c r="F545" s="130"/>
      <c r="G545" s="130"/>
      <c r="H545" s="130"/>
      <c r="I545" s="130"/>
      <c r="J545" s="131"/>
      <c r="K545" s="132">
        <v>5300</v>
      </c>
      <c r="L545" s="132">
        <v>2436.15</v>
      </c>
      <c r="M545" s="30">
        <f t="shared" si="27"/>
        <v>0.4596509433962264</v>
      </c>
    </row>
    <row r="546" spans="1:13" s="49" customFormat="1" ht="23.25" customHeight="1">
      <c r="A546" s="69"/>
      <c r="B546" s="70"/>
      <c r="C546" s="70"/>
      <c r="D546" s="87">
        <v>4430</v>
      </c>
      <c r="E546" s="90" t="s">
        <v>40</v>
      </c>
      <c r="F546" s="130"/>
      <c r="G546" s="130"/>
      <c r="H546" s="130"/>
      <c r="I546" s="130"/>
      <c r="J546" s="131"/>
      <c r="K546" s="132">
        <v>2100</v>
      </c>
      <c r="L546" s="132">
        <v>635.2</v>
      </c>
      <c r="M546" s="30">
        <f t="shared" si="27"/>
        <v>0.3024761904761905</v>
      </c>
    </row>
    <row r="547" spans="1:13" s="49" customFormat="1" ht="27" customHeight="1">
      <c r="A547" s="69"/>
      <c r="B547" s="70"/>
      <c r="C547" s="70"/>
      <c r="D547" s="87">
        <v>4440</v>
      </c>
      <c r="E547" s="90" t="s">
        <v>81</v>
      </c>
      <c r="F547" s="130"/>
      <c r="G547" s="130"/>
      <c r="H547" s="130"/>
      <c r="I547" s="130"/>
      <c r="J547" s="131"/>
      <c r="K547" s="132">
        <v>11000</v>
      </c>
      <c r="L547" s="132">
        <v>8250</v>
      </c>
      <c r="M547" s="30">
        <f t="shared" si="27"/>
        <v>0.75</v>
      </c>
    </row>
    <row r="548" spans="1:13" s="49" customFormat="1" ht="27" customHeight="1">
      <c r="A548" s="69"/>
      <c r="B548" s="70"/>
      <c r="C548" s="70"/>
      <c r="D548" s="87">
        <v>4520</v>
      </c>
      <c r="E548" s="90" t="s">
        <v>245</v>
      </c>
      <c r="F548" s="130"/>
      <c r="G548" s="130"/>
      <c r="H548" s="130"/>
      <c r="I548" s="130"/>
      <c r="J548" s="131"/>
      <c r="K548" s="132">
        <v>23000</v>
      </c>
      <c r="L548" s="132">
        <v>20905.4</v>
      </c>
      <c r="M548" s="30">
        <f t="shared" si="27"/>
        <v>0.9089304347826087</v>
      </c>
    </row>
    <row r="549" spans="1:13" s="49" customFormat="1" ht="29.25" customHeight="1">
      <c r="A549" s="69"/>
      <c r="B549" s="70"/>
      <c r="C549" s="70"/>
      <c r="D549" s="87">
        <v>4700</v>
      </c>
      <c r="E549" s="133" t="s">
        <v>83</v>
      </c>
      <c r="F549" s="130"/>
      <c r="G549" s="130"/>
      <c r="H549" s="130"/>
      <c r="I549" s="130"/>
      <c r="J549" s="131"/>
      <c r="K549" s="132">
        <v>2400</v>
      </c>
      <c r="L549" s="132">
        <v>1675</v>
      </c>
      <c r="M549" s="30">
        <f t="shared" si="27"/>
        <v>0.6979166666666666</v>
      </c>
    </row>
    <row r="550" spans="1:13" s="49" customFormat="1" ht="28.5" customHeight="1">
      <c r="A550" s="69"/>
      <c r="B550" s="70"/>
      <c r="C550" s="70"/>
      <c r="D550" s="87">
        <v>4740</v>
      </c>
      <c r="E550" s="133" t="s">
        <v>85</v>
      </c>
      <c r="F550" s="130"/>
      <c r="G550" s="130"/>
      <c r="H550" s="130"/>
      <c r="I550" s="130"/>
      <c r="J550" s="131"/>
      <c r="K550" s="132">
        <v>2100</v>
      </c>
      <c r="L550" s="132">
        <v>402.53</v>
      </c>
      <c r="M550" s="30">
        <f t="shared" si="27"/>
        <v>0.19168095238095237</v>
      </c>
    </row>
    <row r="551" spans="1:13" s="49" customFormat="1" ht="28.5" customHeight="1">
      <c r="A551" s="69"/>
      <c r="B551" s="70"/>
      <c r="C551" s="70"/>
      <c r="D551" s="87">
        <v>4750</v>
      </c>
      <c r="E551" s="133" t="s">
        <v>87</v>
      </c>
      <c r="F551" s="130"/>
      <c r="G551" s="130"/>
      <c r="H551" s="130"/>
      <c r="I551" s="130"/>
      <c r="J551" s="131"/>
      <c r="K551" s="132">
        <v>16000</v>
      </c>
      <c r="L551" s="132">
        <v>13689.09</v>
      </c>
      <c r="M551" s="30">
        <f t="shared" si="27"/>
        <v>0.855568125</v>
      </c>
    </row>
    <row r="552" spans="1:13" s="8" customFormat="1" ht="19.5" customHeight="1">
      <c r="A552" s="66"/>
      <c r="B552" s="70"/>
      <c r="C552" s="71">
        <v>92695</v>
      </c>
      <c r="D552" s="32"/>
      <c r="E552" s="14" t="s">
        <v>24</v>
      </c>
      <c r="F552" s="16">
        <f>SUM(F553:F553)</f>
        <v>0</v>
      </c>
      <c r="G552" s="16"/>
      <c r="H552" s="16"/>
      <c r="I552" s="16">
        <f>SUM(I553:I553)</f>
        <v>0</v>
      </c>
      <c r="J552" s="17"/>
      <c r="K552" s="72">
        <f>SUM(K553)</f>
        <v>190000</v>
      </c>
      <c r="L552" s="72">
        <f>SUM(L553)</f>
        <v>154000</v>
      </c>
      <c r="M552" s="20">
        <f>L552/K552</f>
        <v>0.8105263157894737</v>
      </c>
    </row>
    <row r="553" spans="1:13" s="8" customFormat="1" ht="36.75" customHeight="1">
      <c r="A553" s="66"/>
      <c r="B553" s="68"/>
      <c r="C553" s="65"/>
      <c r="D553" s="23">
        <v>2820</v>
      </c>
      <c r="E553" s="24" t="s">
        <v>217</v>
      </c>
      <c r="F553" s="26"/>
      <c r="G553" s="26"/>
      <c r="H553" s="26"/>
      <c r="I553" s="26"/>
      <c r="J553" s="27"/>
      <c r="K553" s="61">
        <v>190000</v>
      </c>
      <c r="L553" s="61">
        <v>154000</v>
      </c>
      <c r="M553" s="30">
        <f>L553/K553</f>
        <v>0.8105263157894737</v>
      </c>
    </row>
    <row r="554" spans="1:13" s="8" customFormat="1" ht="36.75" customHeight="1" thickBot="1">
      <c r="A554" s="147"/>
      <c r="B554" s="148"/>
      <c r="C554" s="149"/>
      <c r="D554" s="149"/>
      <c r="E554" s="150" t="s">
        <v>218</v>
      </c>
      <c r="F554" s="152">
        <f>SUM(F528+F521+F482+F457+F424+F324+F303+F215+F206+F200+F165+F149+F135+F72+F42+F25+F14+F7)</f>
        <v>33879907</v>
      </c>
      <c r="G554" s="151" t="e">
        <f>SUM(G528+G521+G482+G457+G324+G303+G215+G206+G200+G165+G149+G135+G72+G42+G25+G7+G424)</f>
        <v>#REF!</v>
      </c>
      <c r="H554" s="151" t="e">
        <f>SUM(H528+H521+H482+H457+H324+H303+H215+H206+H200+H165+H149+H135+H72+H42+H25+H7+H424)</f>
        <v>#DIV/0!</v>
      </c>
      <c r="I554" s="152">
        <f>SUM(I528+I521+I482+I457+I424+I324+I303+I215+I206+I200+I165+I149+I135+I72+I42+I25+I14+I7)</f>
        <v>18422875.099999994</v>
      </c>
      <c r="J554" s="152">
        <f>SUM(J528+J521+J482+J457+J424+J324+J303+J215+J206+J200+J165+J149+J135+J72+J42+J25+J14+J7)</f>
        <v>9.284491219208823</v>
      </c>
      <c r="K554" s="152">
        <f>SUM(K528+K521+K482+K457+K424+K324+K303+K215+K206+K200+K165+K149+K135+K72+K42+K25+K14+K7)</f>
        <v>37849907</v>
      </c>
      <c r="L554" s="152">
        <f>SUM(L528+L521+L482+L457+L424+L324+L303+L215+L206+L200+L165+L149+L135+L72+L42+L25+L14+L7)</f>
        <v>17338681.950000007</v>
      </c>
      <c r="M554" s="162">
        <f>L554/K554</f>
        <v>0.4580904769462183</v>
      </c>
    </row>
    <row r="555" spans="1:13" s="8" customFormat="1" ht="27.75" customHeight="1" thickTop="1">
      <c r="A555" s="79"/>
      <c r="B555" s="80"/>
      <c r="C555" s="3"/>
      <c r="D555" s="3"/>
      <c r="E555" s="163" t="s">
        <v>327</v>
      </c>
      <c r="F555" s="5"/>
      <c r="G555" s="5"/>
      <c r="H555" s="6"/>
      <c r="I555" s="6"/>
      <c r="J555" s="6"/>
      <c r="K555" s="5"/>
      <c r="L555" s="5"/>
      <c r="M555" s="9"/>
    </row>
    <row r="556" spans="1:13" s="8" customFormat="1" ht="27.75" customHeight="1">
      <c r="A556" s="79"/>
      <c r="B556" s="80"/>
      <c r="C556" s="3"/>
      <c r="D556" s="3"/>
      <c r="E556" s="163"/>
      <c r="F556" s="5"/>
      <c r="G556" s="5"/>
      <c r="H556" s="6"/>
      <c r="I556" s="6"/>
      <c r="J556" s="6"/>
      <c r="K556" s="5"/>
      <c r="L556" s="5"/>
      <c r="M556" s="9"/>
    </row>
    <row r="557" spans="1:13" s="8" customFormat="1" ht="12" customHeight="1">
      <c r="A557" s="79"/>
      <c r="B557" s="80"/>
      <c r="C557" s="3"/>
      <c r="D557" s="3"/>
      <c r="E557" s="163"/>
      <c r="F557" s="5"/>
      <c r="G557" s="5"/>
      <c r="H557" s="6"/>
      <c r="I557" s="6"/>
      <c r="J557" s="6"/>
      <c r="K557" s="5"/>
      <c r="L557" s="5"/>
      <c r="M557" s="9"/>
    </row>
    <row r="558" ht="10.5" customHeight="1"/>
    <row r="559" spans="5:14" ht="12.75">
      <c r="E559" t="s">
        <v>248</v>
      </c>
      <c r="F559" s="81">
        <f>SUM(F426:F427)</f>
        <v>243089</v>
      </c>
      <c r="G559" s="81">
        <f>SUM(G426:G427)</f>
        <v>0</v>
      </c>
      <c r="H559" s="81">
        <f>SUM(H426:H427)</f>
        <v>0</v>
      </c>
      <c r="I559" s="81">
        <f>SUM(I426:I427)</f>
        <v>130000</v>
      </c>
      <c r="J559" s="216">
        <f aca="true" t="shared" si="28" ref="J559:J564">I559/F559</f>
        <v>0.5347835566397492</v>
      </c>
      <c r="K559" s="81">
        <v>248180</v>
      </c>
      <c r="L559" s="81">
        <v>57668.81</v>
      </c>
      <c r="M559" s="218">
        <f>L559/K559</f>
        <v>0.23236687081956645</v>
      </c>
      <c r="N559" t="s">
        <v>319</v>
      </c>
    </row>
    <row r="560" spans="5:14" ht="12.75">
      <c r="E560" t="s">
        <v>219</v>
      </c>
      <c r="F560" s="81">
        <v>6391778</v>
      </c>
      <c r="G560" s="81">
        <f>SUM(G74+G137+G355+G359+G320+G331)</f>
        <v>65500</v>
      </c>
      <c r="H560" s="81">
        <f>SUM(H74+H137+H355+H359+H320+H331)</f>
        <v>0.899157935334576</v>
      </c>
      <c r="I560" s="81">
        <v>3239562.02</v>
      </c>
      <c r="J560" s="216">
        <f t="shared" si="28"/>
        <v>0.5068326872428923</v>
      </c>
      <c r="K560" s="81">
        <v>6391778</v>
      </c>
      <c r="L560" s="81">
        <v>3228453.21</v>
      </c>
      <c r="M560" s="218">
        <f>L560/K560</f>
        <v>0.5050947029136493</v>
      </c>
      <c r="N560" t="s">
        <v>320</v>
      </c>
    </row>
    <row r="561" spans="5:14" ht="12.75">
      <c r="E561" t="s">
        <v>220</v>
      </c>
      <c r="F561" s="81">
        <f>SUM(F218+F297+F360+F366+F409+F479)</f>
        <v>2377306</v>
      </c>
      <c r="G561" s="81">
        <f>SUM(G218+G297+G360+G366+G409+G479)</f>
        <v>514447</v>
      </c>
      <c r="H561" s="81">
        <f>SUM(H218+H297+H360+H366+H409+H479)</f>
        <v>0.8839204406827421</v>
      </c>
      <c r="I561" s="81">
        <f>SUM(I218+I297+I360+I366+I409+I479)</f>
        <v>1827632</v>
      </c>
      <c r="J561" s="216">
        <f t="shared" si="28"/>
        <v>0.7687828155062916</v>
      </c>
      <c r="K561" s="81">
        <v>2377306</v>
      </c>
      <c r="L561" s="81">
        <v>1589017.02</v>
      </c>
      <c r="M561" s="218">
        <f aca="true" t="shared" si="29" ref="M561:M571">L561/K561</f>
        <v>0.6684108061814508</v>
      </c>
      <c r="N561" t="s">
        <v>321</v>
      </c>
    </row>
    <row r="562" spans="5:14" ht="12.75">
      <c r="E562" t="s">
        <v>221</v>
      </c>
      <c r="F562" s="81">
        <f>SUM(F52)</f>
        <v>5000</v>
      </c>
      <c r="G562" s="81">
        <f>SUM(G52)</f>
        <v>0</v>
      </c>
      <c r="H562" s="81">
        <f>SUM(H52)</f>
        <v>0</v>
      </c>
      <c r="I562" s="81">
        <f>SUM(I52)</f>
        <v>5000</v>
      </c>
      <c r="J562" s="216">
        <f t="shared" si="28"/>
        <v>1</v>
      </c>
      <c r="K562" s="81">
        <v>5000</v>
      </c>
      <c r="L562" s="81">
        <v>0</v>
      </c>
      <c r="M562" s="218">
        <f t="shared" si="29"/>
        <v>0</v>
      </c>
      <c r="N562" t="s">
        <v>322</v>
      </c>
    </row>
    <row r="563" spans="5:14" ht="12.75">
      <c r="E563" t="s">
        <v>222</v>
      </c>
      <c r="F563" s="81">
        <f>SUM(F485)</f>
        <v>0</v>
      </c>
      <c r="G563" s="81">
        <f>SUM(G485)</f>
        <v>0</v>
      </c>
      <c r="H563" s="81">
        <f>SUM(H485)</f>
        <v>0</v>
      </c>
      <c r="I563" s="81">
        <f>SUM(I485)</f>
        <v>0</v>
      </c>
      <c r="J563" s="216">
        <v>0</v>
      </c>
      <c r="K563" s="81">
        <v>1776475</v>
      </c>
      <c r="L563" s="81">
        <v>1268497.38</v>
      </c>
      <c r="M563" s="218">
        <f t="shared" si="29"/>
        <v>0.7140530432457535</v>
      </c>
      <c r="N563" t="s">
        <v>325</v>
      </c>
    </row>
    <row r="564" spans="5:14" ht="12.75">
      <c r="E564" t="s">
        <v>223</v>
      </c>
      <c r="F564" s="81">
        <f>SUM(F298)</f>
        <v>40000</v>
      </c>
      <c r="G564" s="81">
        <f>SUM(G298)</f>
        <v>0</v>
      </c>
      <c r="H564" s="81">
        <f>SUM(H298)</f>
        <v>0</v>
      </c>
      <c r="I564" s="81">
        <f>SUM(I298)</f>
        <v>0</v>
      </c>
      <c r="J564" s="216">
        <f t="shared" si="28"/>
        <v>0</v>
      </c>
      <c r="K564" s="81">
        <v>40000</v>
      </c>
      <c r="L564" s="81">
        <v>15132.77</v>
      </c>
      <c r="M564" s="218">
        <f t="shared" si="29"/>
        <v>0.37831925</v>
      </c>
      <c r="N564" t="s">
        <v>318</v>
      </c>
    </row>
    <row r="565" spans="5:14" ht="12.75">
      <c r="E565" t="s">
        <v>224</v>
      </c>
      <c r="F565" s="81">
        <f>SUM(F208+F210+F214)</f>
        <v>12931452</v>
      </c>
      <c r="G565" s="81">
        <f>SUM(G208+G210+G214)</f>
        <v>315924</v>
      </c>
      <c r="H565" s="81">
        <f>SUM(H208+H210+H214)</f>
        <v>2.1908585932136395</v>
      </c>
      <c r="I565" s="81">
        <f>SUM(I208+I210+I214)</f>
        <v>7601898</v>
      </c>
      <c r="J565" s="216">
        <f>I565/F565</f>
        <v>0.5878611311397978</v>
      </c>
      <c r="K565" s="220">
        <v>6771650</v>
      </c>
      <c r="L565" s="81"/>
      <c r="M565" s="218">
        <f t="shared" si="29"/>
        <v>0</v>
      </c>
      <c r="N565" t="s">
        <v>315</v>
      </c>
    </row>
    <row r="566" spans="5:14" ht="12.75">
      <c r="E566" t="s">
        <v>225</v>
      </c>
      <c r="F566" s="81">
        <f>SUM(F195+F196)</f>
        <v>5461060</v>
      </c>
      <c r="G566" s="81">
        <f>SUM(G195+G196)</f>
        <v>0</v>
      </c>
      <c r="H566" s="81">
        <f>SUM(H195+H196)</f>
        <v>0</v>
      </c>
      <c r="I566" s="81">
        <f>SUM(I195+I196)</f>
        <v>2204274.69</v>
      </c>
      <c r="J566" s="216">
        <f>I566/F566</f>
        <v>0.40363495182253994</v>
      </c>
      <c r="K566" s="81">
        <v>15686838</v>
      </c>
      <c r="L566" s="81"/>
      <c r="M566" s="218">
        <f t="shared" si="29"/>
        <v>0</v>
      </c>
      <c r="N566" t="s">
        <v>324</v>
      </c>
    </row>
    <row r="567" spans="5:14" ht="12.75">
      <c r="E567" t="s">
        <v>226</v>
      </c>
      <c r="F567" s="81">
        <f>SUM(F36+F37+F38+F39+F40+F41+F50+F51+F75+F100+F101+F102+F153+F167+F168+F170+F171+F172+F173+F174+F175+F176+F178+F179+F180+F181+F182+F183+F184+F185+F186+F187+F188+F190+F192+F191+F193+F217+F257+F328+F394+F500+F329+F330+F332+F358+F478+F530)</f>
        <v>6430222</v>
      </c>
      <c r="G567" s="81">
        <f>SUM(G36+G37+G39+G41+G50+G75+G167+G170+G171+G172+G173+G174+G176+G178+G179+G180+G181+G182+G183+G184+G185+G186+G187+G188+G190+G192+G191+G217+G394+G500+G330+G100+G102+G296+G329+G332+G358+G478+G530+G193+G51+G175)</f>
        <v>1919</v>
      </c>
      <c r="H567" s="81">
        <f>SUM(H36+H37+H39+H41+H50+H75+H167+H170+H171+H172+H173+H174+H176+H178+H179+H180+H181+H182+H183+H184+H185+H186+H187+H188+H190+H192+H191+H217+H394+H500+H330+H100+H102+H296+H329+H332+H358+H478+H530+H193+H51+H175)</f>
        <v>4.3725</v>
      </c>
      <c r="I567" s="81">
        <f>SUM(I36+I37+I38+I39+I40+I41+I50+I51+I75+I100+I101+I102+I153+I167+I168+I170+I171+I172+I173+I174+I175+I176+I178+I179+I180+I181+I182+I183+I184+I185+I186+I187+I188+I190+I192+I191+I193+I217+I257+I328+I394+I500+I329+I330+I332+I358+I478+I530)</f>
        <v>3414508.389999999</v>
      </c>
      <c r="J567" s="216">
        <f>I567/F567</f>
        <v>0.5310094099395012</v>
      </c>
      <c r="K567" s="81">
        <v>400000</v>
      </c>
      <c r="L567" s="81">
        <v>199868.24</v>
      </c>
      <c r="M567" s="218">
        <f t="shared" si="29"/>
        <v>0.49967059999999996</v>
      </c>
      <c r="N567" t="s">
        <v>316</v>
      </c>
    </row>
    <row r="568" spans="5:14" ht="12.75">
      <c r="E568" t="s">
        <v>227</v>
      </c>
      <c r="F568" s="81">
        <v>1406755</v>
      </c>
      <c r="G568" s="81"/>
      <c r="H568" s="81"/>
      <c r="I568" s="81"/>
      <c r="J568" s="216"/>
      <c r="K568" s="220">
        <v>735130</v>
      </c>
      <c r="L568" s="81">
        <v>189153.22</v>
      </c>
      <c r="M568" s="218">
        <f t="shared" si="29"/>
        <v>0.25730580985676005</v>
      </c>
      <c r="N568" t="s">
        <v>314</v>
      </c>
    </row>
    <row r="569" spans="5:14" ht="38.25">
      <c r="E569" s="82" t="s">
        <v>270</v>
      </c>
      <c r="F569" s="81">
        <v>5013667</v>
      </c>
      <c r="G569" s="81"/>
      <c r="H569" s="81"/>
      <c r="I569" s="81"/>
      <c r="J569" s="216"/>
      <c r="K569" s="221">
        <v>3407750</v>
      </c>
      <c r="L569" s="219">
        <v>146366.27</v>
      </c>
      <c r="M569" s="223">
        <f t="shared" si="29"/>
        <v>0.042950999926637805</v>
      </c>
      <c r="N569" s="222" t="s">
        <v>323</v>
      </c>
    </row>
    <row r="570" spans="5:14" ht="12.75">
      <c r="E570" s="82" t="s">
        <v>271</v>
      </c>
      <c r="F570" s="81">
        <v>9800</v>
      </c>
      <c r="G570" s="81"/>
      <c r="H570" s="81"/>
      <c r="I570" s="81">
        <v>9800</v>
      </c>
      <c r="J570" s="216"/>
      <c r="K570" s="81">
        <v>9800</v>
      </c>
      <c r="L570" s="81">
        <v>9800</v>
      </c>
      <c r="M570" s="218">
        <f t="shared" si="29"/>
        <v>1</v>
      </c>
      <c r="N570" t="s">
        <v>317</v>
      </c>
    </row>
    <row r="571" spans="5:13" ht="12.75">
      <c r="E571" s="167" t="s">
        <v>272</v>
      </c>
      <c r="F571" s="166">
        <f>SUM(F559:F567)</f>
        <v>33879907</v>
      </c>
      <c r="G571" s="83">
        <f>SUM(G559:G567)</f>
        <v>897790</v>
      </c>
      <c r="H571" s="83">
        <f>SUM(H559:H567)</f>
        <v>8.346436969230957</v>
      </c>
      <c r="I571" s="166">
        <f>SUM(I559:I567)</f>
        <v>18422875.099999998</v>
      </c>
      <c r="J571" s="217">
        <f>I571/F571</f>
        <v>0.5437699430520868</v>
      </c>
      <c r="K571" s="166">
        <f>SUM(K559:K570)</f>
        <v>37849907</v>
      </c>
      <c r="L571" s="166">
        <f>SUM(L559:L570)</f>
        <v>6703956.919999999</v>
      </c>
      <c r="M571" s="224">
        <f t="shared" si="29"/>
        <v>0.17711950837818435</v>
      </c>
    </row>
    <row r="574" spans="5:12" ht="12.75">
      <c r="E574" s="164" t="s">
        <v>259</v>
      </c>
      <c r="F574" s="85"/>
      <c r="G574" s="85"/>
      <c r="H574" s="85"/>
      <c r="I574" s="85"/>
      <c r="K574" s="81"/>
      <c r="L574" s="81"/>
    </row>
    <row r="575" spans="6:12" ht="12.75">
      <c r="F575" s="85"/>
      <c r="G575" s="85"/>
      <c r="H575" s="85"/>
      <c r="I575" s="85"/>
      <c r="K575" s="81"/>
      <c r="L575" s="81"/>
    </row>
    <row r="576" spans="6:12" ht="12.75">
      <c r="F576" s="85"/>
      <c r="G576" s="85"/>
      <c r="H576" s="85"/>
      <c r="I576" s="85"/>
      <c r="K576" s="81"/>
      <c r="L576" s="81"/>
    </row>
    <row r="577" spans="6:9" ht="12.75">
      <c r="F577" s="85"/>
      <c r="G577" s="85"/>
      <c r="H577" s="85"/>
      <c r="I577" s="85"/>
    </row>
    <row r="578" spans="6:9" ht="12.75">
      <c r="F578" s="85"/>
      <c r="G578" s="85"/>
      <c r="H578" s="85"/>
      <c r="I578" s="85"/>
    </row>
    <row r="579" spans="6:9" ht="12.75">
      <c r="F579" s="85"/>
      <c r="G579" s="85"/>
      <c r="H579" s="85"/>
      <c r="I579" s="85"/>
    </row>
    <row r="580" spans="6:9" ht="12.75">
      <c r="F580" s="85"/>
      <c r="G580" s="85"/>
      <c r="H580" s="85"/>
      <c r="I580" s="85"/>
    </row>
  </sheetData>
  <sheetProtection/>
  <mergeCells count="9">
    <mergeCell ref="E447:E448"/>
    <mergeCell ref="L1:M1"/>
    <mergeCell ref="K4:M4"/>
    <mergeCell ref="A4:A5"/>
    <mergeCell ref="B4:B5"/>
    <mergeCell ref="C4:C5"/>
    <mergeCell ref="D4:D5"/>
    <mergeCell ref="E4:E5"/>
    <mergeCell ref="F4:J4"/>
  </mergeCells>
  <printOptions horizontalCentered="1"/>
  <pageMargins left="0.5118110236220472" right="0" top="0.9448818897637796" bottom="0.7874015748031497" header="0.5905511811023623" footer="0.5118110236220472"/>
  <pageSetup horizontalDpi="600" verticalDpi="600" orientation="portrait" paperSize="9" scale="60" r:id="rId1"/>
  <headerFooter alignWithMargins="0">
    <oddHeader>&amp;RZałącznik nr 1 informacja z wykonania budżetu na 30.06.2008 r. rok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sqref="A1"/>
    </sheetView>
  </sheetViews>
  <sheetFormatPr defaultColWidth="8.8515625" defaultRowHeight="12.75"/>
  <sheetData>
    <row r="1" s="8" customFormat="1" ht="12.75"/>
  </sheetData>
  <sheetProtection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sqref="A1"/>
    </sheetView>
  </sheetViews>
  <sheetFormatPr defaultColWidth="8.8515625" defaultRowHeight="12.75"/>
  <sheetData>
    <row r="1" s="8" customFormat="1" ht="12.75"/>
  </sheetData>
  <sheetProtection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Maciejko</cp:lastModifiedBy>
  <cp:lastPrinted>2009-08-19T11:30:16Z</cp:lastPrinted>
  <dcterms:created xsi:type="dcterms:W3CDTF">2008-02-13T13:38:46Z</dcterms:created>
  <dcterms:modified xsi:type="dcterms:W3CDTF">2009-09-03T13:07:22Z</dcterms:modified>
  <cp:category/>
  <cp:version/>
  <cp:contentType/>
  <cp:contentStatus/>
</cp:coreProperties>
</file>